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fileSharing readOnlyRecommended="1"/>
  <workbookPr codeName="ThisWorkbook" defaultThemeVersion="124226"/>
  <bookViews>
    <workbookView xWindow="240" yWindow="120" windowWidth="11355" windowHeight="4620" tabRatio="598"/>
  </bookViews>
  <sheets>
    <sheet name="INPUT" sheetId="17" r:id="rId1"/>
    <sheet name="Master" sheetId="1" r:id="rId2"/>
    <sheet name="Pay Drawn" sheetId="5" r:id="rId3"/>
    <sheet name="Form" sheetId="2" r:id="rId4"/>
    <sheet name="Form 12C" sheetId="18" r:id="rId5"/>
    <sheet name="NSC, LIC" sheetId="6" r:id="rId6"/>
    <sheet name="FORM 16 Part B" sheetId="16" r:id="rId7"/>
  </sheets>
  <externalReferences>
    <externalReference r:id="rId8"/>
  </externalReferences>
  <definedNames>
    <definedName name="_">INPUT!$K$8</definedName>
    <definedName name="cmb_IncD.BankAccountType">[1]GENERAL2!$H$42:$H$43</definedName>
    <definedName name="cmb_IncD.EcsRequired">[1]GENERAL2!$G$42:$G$43</definedName>
    <definedName name="cmb_TDSal.StateCode">[1]TDS!$E$32:$E$67</definedName>
    <definedName name="IT.FormulaOFS">#REF!</definedName>
    <definedName name="sheet1.newstcode">[1]GENERAL!$BH$1:$BH$36</definedName>
    <definedName name="TaxP.Amt">#REF!</definedName>
    <definedName name="TDSal.TotalTDSSal">#REF!</definedName>
    <definedName name="TDSoth.ClaimOutOfTotTDSOnAmtPaid">#REF!</definedName>
    <definedName name="Ver.PAN">#REF!</definedName>
  </definedNames>
  <calcPr calcId="124519"/>
</workbook>
</file>

<file path=xl/calcChain.xml><?xml version="1.0" encoding="utf-8"?>
<calcChain xmlns="http://schemas.openxmlformats.org/spreadsheetml/2006/main">
  <c r="P51" i="1"/>
  <c r="H49" i="2"/>
  <c r="I56" i="16" s="1"/>
  <c r="G32" i="1"/>
  <c r="P40"/>
  <c r="P41"/>
  <c r="P39"/>
  <c r="E6"/>
  <c r="H17" i="2" l="1"/>
  <c r="E18" i="16" s="1"/>
  <c r="H27"/>
  <c r="S17" i="1"/>
  <c r="P11"/>
  <c r="J16"/>
  <c r="J16" i="5" s="1"/>
  <c r="J13" i="1"/>
  <c r="J13" i="5" s="1"/>
  <c r="J7" i="1"/>
  <c r="J7" i="5" s="1"/>
  <c r="J6" i="1"/>
  <c r="J6" i="5" s="1"/>
  <c r="I12" i="18"/>
  <c r="I20" s="1"/>
  <c r="C26"/>
  <c r="D8"/>
  <c r="F100" i="2"/>
  <c r="E7" i="18"/>
  <c r="E9"/>
  <c r="D6"/>
  <c r="E6"/>
  <c r="H20" i="1"/>
  <c r="F20"/>
  <c r="E20"/>
  <c r="D20"/>
  <c r="I25"/>
  <c r="B20"/>
  <c r="G29"/>
  <c r="A2" i="16"/>
  <c r="H2"/>
  <c r="A4"/>
  <c r="A3"/>
  <c r="D10" i="2"/>
  <c r="H12" l="1"/>
  <c r="H10"/>
  <c r="G86"/>
  <c r="B2" i="16"/>
  <c r="S25" i="5" l="1"/>
  <c r="R25"/>
  <c r="Q25"/>
  <c r="P25"/>
  <c r="O25"/>
  <c r="N25"/>
  <c r="M25"/>
  <c r="L25"/>
  <c r="K25"/>
  <c r="J25"/>
  <c r="I25"/>
  <c r="H25"/>
  <c r="G25"/>
  <c r="F25"/>
  <c r="E25"/>
  <c r="D25"/>
  <c r="B25"/>
  <c r="K24"/>
  <c r="K23"/>
  <c r="Q6" i="1" l="1"/>
  <c r="P16"/>
  <c r="F93" i="2" l="1"/>
  <c r="I24" i="5" l="1"/>
  <c r="I23"/>
  <c r="I24" i="1"/>
  <c r="I23"/>
  <c r="R6" l="1"/>
  <c r="S6" s="1"/>
  <c r="L6"/>
  <c r="L7" s="1"/>
  <c r="L8" s="1"/>
  <c r="L9" s="1"/>
  <c r="L10" s="1"/>
  <c r="L11" s="1"/>
  <c r="L12" s="1"/>
  <c r="L13" s="1"/>
  <c r="L14" s="1"/>
  <c r="L15" s="1"/>
  <c r="L16" s="1"/>
  <c r="L17" s="1"/>
  <c r="S24" i="5"/>
  <c r="S23"/>
  <c r="S20"/>
  <c r="S19"/>
  <c r="S18"/>
  <c r="S17"/>
  <c r="H47" i="2"/>
  <c r="I57" i="16" s="1"/>
  <c r="H46" i="2"/>
  <c r="I54" i="16" s="1"/>
  <c r="H48" i="2"/>
  <c r="I53" i="16" s="1"/>
  <c r="H45" i="2"/>
  <c r="I52" i="16" s="1"/>
  <c r="P48" i="1"/>
  <c r="P50"/>
  <c r="P47"/>
  <c r="P46"/>
  <c r="H20" i="5"/>
  <c r="B20"/>
  <c r="M16" i="17"/>
  <c r="J8" i="1" s="1"/>
  <c r="J8" i="5" s="1"/>
  <c r="A1" i="2"/>
  <c r="L23" i="17"/>
  <c r="R7" i="1" s="1"/>
  <c r="S7" s="1"/>
  <c r="P7"/>
  <c r="P7" i="5" s="1"/>
  <c r="N21" i="1"/>
  <c r="N26" s="1"/>
  <c r="N26" i="5" s="1"/>
  <c r="M6" i="1"/>
  <c r="Q7"/>
  <c r="Q7" i="5" s="1"/>
  <c r="P11"/>
  <c r="P16"/>
  <c r="K20"/>
  <c r="C2" i="1"/>
  <c r="E1"/>
  <c r="D66" i="6"/>
  <c r="M3" i="5"/>
  <c r="H76" i="2"/>
  <c r="P28" i="1"/>
  <c r="H22" i="2"/>
  <c r="F29" i="16" s="1"/>
  <c r="E17" i="2"/>
  <c r="D5"/>
  <c r="D4"/>
  <c r="C3"/>
  <c r="H40"/>
  <c r="H38"/>
  <c r="I44" i="16" s="1"/>
  <c r="P38" i="1"/>
  <c r="H37" i="2" s="1"/>
  <c r="I43" i="16" s="1"/>
  <c r="P37" i="1"/>
  <c r="H36" i="2" s="1"/>
  <c r="I42" i="16" s="1"/>
  <c r="P36" i="1"/>
  <c r="H35" i="2" s="1"/>
  <c r="I41" i="16" s="1"/>
  <c r="P35" i="1"/>
  <c r="H34" i="2" s="1"/>
  <c r="I40" i="16" s="1"/>
  <c r="P34" i="1"/>
  <c r="H33" i="2" s="1"/>
  <c r="I39" i="16" s="1"/>
  <c r="P33" i="1"/>
  <c r="H31" i="2" s="1"/>
  <c r="I38" i="16" s="1"/>
  <c r="G33" i="1"/>
  <c r="R22"/>
  <c r="S22" s="1"/>
  <c r="I22"/>
  <c r="K22" s="1"/>
  <c r="H6"/>
  <c r="F6"/>
  <c r="F7" s="1"/>
  <c r="F7" i="5" s="1"/>
  <c r="B6" i="1"/>
  <c r="B1"/>
  <c r="A1"/>
  <c r="B5" i="5"/>
  <c r="H5"/>
  <c r="H24"/>
  <c r="H23"/>
  <c r="H22"/>
  <c r="H18"/>
  <c r="H19"/>
  <c r="B24"/>
  <c r="D24"/>
  <c r="E24"/>
  <c r="F24"/>
  <c r="G24"/>
  <c r="J24"/>
  <c r="L24"/>
  <c r="M24"/>
  <c r="N24"/>
  <c r="O24"/>
  <c r="P24"/>
  <c r="Q24"/>
  <c r="R24"/>
  <c r="O21" i="1"/>
  <c r="O26" s="1"/>
  <c r="O26" i="5" s="1"/>
  <c r="I5"/>
  <c r="Q18"/>
  <c r="Q19"/>
  <c r="Q20"/>
  <c r="Q22"/>
  <c r="Q23"/>
  <c r="A24"/>
  <c r="R17"/>
  <c r="R18"/>
  <c r="R19"/>
  <c r="R20"/>
  <c r="R23"/>
  <c r="E8" i="6"/>
  <c r="E20"/>
  <c r="E53"/>
  <c r="E63"/>
  <c r="I3" i="5"/>
  <c r="A5"/>
  <c r="D5"/>
  <c r="E5"/>
  <c r="F5"/>
  <c r="G5"/>
  <c r="L5"/>
  <c r="M5"/>
  <c r="N5"/>
  <c r="O5"/>
  <c r="P5"/>
  <c r="R5"/>
  <c r="A6"/>
  <c r="N6"/>
  <c r="O6"/>
  <c r="P6"/>
  <c r="A7"/>
  <c r="N7"/>
  <c r="O7"/>
  <c r="A8"/>
  <c r="N8"/>
  <c r="O8"/>
  <c r="A9"/>
  <c r="N9"/>
  <c r="O9"/>
  <c r="A10"/>
  <c r="N10"/>
  <c r="O10"/>
  <c r="A11"/>
  <c r="N11"/>
  <c r="O11"/>
  <c r="A12"/>
  <c r="N12"/>
  <c r="O12"/>
  <c r="A13"/>
  <c r="N13"/>
  <c r="O13"/>
  <c r="A14"/>
  <c r="N14"/>
  <c r="O14"/>
  <c r="A15"/>
  <c r="N15"/>
  <c r="O15"/>
  <c r="A16"/>
  <c r="N16"/>
  <c r="O16"/>
  <c r="A17"/>
  <c r="N17"/>
  <c r="O17"/>
  <c r="A18"/>
  <c r="E18"/>
  <c r="F18"/>
  <c r="G18"/>
  <c r="J18"/>
  <c r="L18"/>
  <c r="M18"/>
  <c r="N18"/>
  <c r="O18"/>
  <c r="A19"/>
  <c r="B19"/>
  <c r="E19"/>
  <c r="F19"/>
  <c r="G19"/>
  <c r="J19"/>
  <c r="L19"/>
  <c r="M19"/>
  <c r="N19"/>
  <c r="O19"/>
  <c r="P19"/>
  <c r="A20"/>
  <c r="G20"/>
  <c r="J20"/>
  <c r="L20"/>
  <c r="M20"/>
  <c r="N20"/>
  <c r="O20"/>
  <c r="P20"/>
  <c r="A22"/>
  <c r="B22"/>
  <c r="D22"/>
  <c r="E22"/>
  <c r="F22"/>
  <c r="G22"/>
  <c r="J22"/>
  <c r="L22"/>
  <c r="M22"/>
  <c r="N22"/>
  <c r="O22"/>
  <c r="P22"/>
  <c r="A23"/>
  <c r="B23"/>
  <c r="D23"/>
  <c r="E23"/>
  <c r="F23"/>
  <c r="G23"/>
  <c r="J23"/>
  <c r="L23"/>
  <c r="M23"/>
  <c r="N23"/>
  <c r="O23"/>
  <c r="P23"/>
  <c r="P18"/>
  <c r="B18"/>
  <c r="D20"/>
  <c r="E20"/>
  <c r="F20"/>
  <c r="Q6"/>
  <c r="F6"/>
  <c r="S16" i="17"/>
  <c r="V16"/>
  <c r="J17" i="1" s="1"/>
  <c r="J17" i="5" s="1"/>
  <c r="D6" i="1" l="1"/>
  <c r="D6" i="5" s="1"/>
  <c r="G6" i="1"/>
  <c r="Q8"/>
  <c r="Q8" i="5" s="1"/>
  <c r="P12" i="1"/>
  <c r="P12" i="5" s="1"/>
  <c r="P8" i="1"/>
  <c r="P9" s="1"/>
  <c r="P9" i="5" s="1"/>
  <c r="T16" i="17"/>
  <c r="J15" i="1" s="1"/>
  <c r="J15" i="5" s="1"/>
  <c r="J14" i="1"/>
  <c r="J14" i="5" s="1"/>
  <c r="O21"/>
  <c r="N21"/>
  <c r="M23" i="17"/>
  <c r="R8" i="1" s="1"/>
  <c r="S8" s="1"/>
  <c r="S8" i="5" s="1"/>
  <c r="B7" i="1"/>
  <c r="D7" s="1"/>
  <c r="I22" i="5"/>
  <c r="K22"/>
  <c r="B6"/>
  <c r="R22"/>
  <c r="S22"/>
  <c r="S7"/>
  <c r="F8" i="1"/>
  <c r="F8" i="5" s="1"/>
  <c r="G85" i="2"/>
  <c r="L8" i="5"/>
  <c r="L7"/>
  <c r="L6"/>
  <c r="S6"/>
  <c r="E87" i="2"/>
  <c r="N23" i="17"/>
  <c r="O23" s="1"/>
  <c r="R10" i="1" s="1"/>
  <c r="S10" s="1"/>
  <c r="C45" i="6"/>
  <c r="C55" s="1"/>
  <c r="R7" i="5"/>
  <c r="R6"/>
  <c r="L29"/>
  <c r="A3"/>
  <c r="K6" i="1"/>
  <c r="I20"/>
  <c r="I20" i="5" s="1"/>
  <c r="H6"/>
  <c r="H7" i="1"/>
  <c r="D65" i="6"/>
  <c r="D3" i="2"/>
  <c r="E7" i="1"/>
  <c r="E6" i="5"/>
  <c r="M7" i="1"/>
  <c r="M6" i="5"/>
  <c r="C3" i="6"/>
  <c r="N16" i="17"/>
  <c r="J9" i="1" s="1"/>
  <c r="J9" i="5" s="1"/>
  <c r="B3"/>
  <c r="D18" i="1" l="1"/>
  <c r="D18" i="5" s="1"/>
  <c r="Q9" i="1"/>
  <c r="Q10" s="1"/>
  <c r="Q11" s="1"/>
  <c r="Q12" s="1"/>
  <c r="Q13" s="1"/>
  <c r="Q14" s="1"/>
  <c r="Q15" s="1"/>
  <c r="Q16" s="1"/>
  <c r="Q17" s="1"/>
  <c r="P17"/>
  <c r="P17" i="5" s="1"/>
  <c r="R8"/>
  <c r="R9" i="1"/>
  <c r="S9" s="1"/>
  <c r="P14"/>
  <c r="P14" i="5" s="1"/>
  <c r="P15" i="1"/>
  <c r="P15" i="5" s="1"/>
  <c r="P8"/>
  <c r="P13" i="1"/>
  <c r="P13" i="5" s="1"/>
  <c r="P10" i="1"/>
  <c r="P10" i="5" s="1"/>
  <c r="P23" i="17"/>
  <c r="F9" i="1"/>
  <c r="F9" i="5" s="1"/>
  <c r="Q9"/>
  <c r="L9"/>
  <c r="S9"/>
  <c r="S10"/>
  <c r="R10"/>
  <c r="K6"/>
  <c r="G6"/>
  <c r="G7" i="1"/>
  <c r="M8"/>
  <c r="M7" i="5"/>
  <c r="B5" i="6"/>
  <c r="C10"/>
  <c r="H8" i="1"/>
  <c r="H7" i="5"/>
  <c r="Q23" i="17"/>
  <c r="R11" i="1"/>
  <c r="S11" s="1"/>
  <c r="E8"/>
  <c r="E7" i="5"/>
  <c r="O16" i="17"/>
  <c r="J10" i="1" s="1"/>
  <c r="J10" i="5" s="1"/>
  <c r="I6" i="1"/>
  <c r="B8"/>
  <c r="D8" s="1"/>
  <c r="B7" i="5"/>
  <c r="Q10" l="1"/>
  <c r="R9"/>
  <c r="P21" i="1"/>
  <c r="G30" s="1"/>
  <c r="F10"/>
  <c r="F10" i="5" s="1"/>
  <c r="I18" i="1"/>
  <c r="I18" i="5" s="1"/>
  <c r="K18" i="1"/>
  <c r="K18" i="5" s="1"/>
  <c r="Q11"/>
  <c r="L10"/>
  <c r="S11"/>
  <c r="R11"/>
  <c r="I6"/>
  <c r="I7" i="1"/>
  <c r="H8" i="5"/>
  <c r="H9" i="1"/>
  <c r="G8"/>
  <c r="G7" i="5"/>
  <c r="K7" i="1"/>
  <c r="P16" i="17"/>
  <c r="J11" i="1" s="1"/>
  <c r="J11" i="5" s="1"/>
  <c r="M8"/>
  <c r="M9" i="1"/>
  <c r="B8" i="5"/>
  <c r="B9" i="1"/>
  <c r="D9" s="1"/>
  <c r="K8"/>
  <c r="R12"/>
  <c r="S12" s="1"/>
  <c r="R23" i="17"/>
  <c r="D7" i="5"/>
  <c r="E8"/>
  <c r="E9" i="1"/>
  <c r="P21" i="5" l="1"/>
  <c r="P26" i="1"/>
  <c r="P26" i="5" s="1"/>
  <c r="H20" i="2"/>
  <c r="G24" i="16" s="1"/>
  <c r="H25" s="1"/>
  <c r="B10" i="1"/>
  <c r="F11"/>
  <c r="F12" s="1"/>
  <c r="Q12" i="5"/>
  <c r="L11"/>
  <c r="I7"/>
  <c r="K8"/>
  <c r="D8"/>
  <c r="E10" i="1"/>
  <c r="E9" i="5"/>
  <c r="G9" i="1"/>
  <c r="G8" i="5"/>
  <c r="Q16" i="17"/>
  <c r="J12" i="1" s="1"/>
  <c r="J12" i="5" s="1"/>
  <c r="R12"/>
  <c r="I8" i="1"/>
  <c r="K7" i="5"/>
  <c r="B9"/>
  <c r="M9"/>
  <c r="M10" i="1"/>
  <c r="H9" i="5"/>
  <c r="H10" i="1"/>
  <c r="R13"/>
  <c r="S13" s="1"/>
  <c r="S23" i="17"/>
  <c r="D10" i="1" l="1"/>
  <c r="K10"/>
  <c r="F11" i="5"/>
  <c r="Q13"/>
  <c r="L12"/>
  <c r="D9"/>
  <c r="I9" i="1"/>
  <c r="K9"/>
  <c r="R13" i="5"/>
  <c r="J21" i="1"/>
  <c r="H10" i="5"/>
  <c r="H11" i="1"/>
  <c r="B10" i="5"/>
  <c r="B11" i="1"/>
  <c r="D11" s="1"/>
  <c r="I8" i="5"/>
  <c r="E11" i="1"/>
  <c r="E10" i="5"/>
  <c r="R14" i="1"/>
  <c r="S14" s="1"/>
  <c r="T23" i="17"/>
  <c r="F13" i="1"/>
  <c r="F12" i="5"/>
  <c r="M10"/>
  <c r="M11" i="1"/>
  <c r="M12" s="1"/>
  <c r="S12" i="5"/>
  <c r="G10" i="1"/>
  <c r="G9" i="5"/>
  <c r="J26" i="1" l="1"/>
  <c r="J26" i="5" s="1"/>
  <c r="H29" i="2" s="1"/>
  <c r="J21" i="5"/>
  <c r="Q14"/>
  <c r="L13"/>
  <c r="S13"/>
  <c r="D10"/>
  <c r="K9"/>
  <c r="K10"/>
  <c r="I9"/>
  <c r="R14"/>
  <c r="G11" i="1"/>
  <c r="G10" i="5"/>
  <c r="F14" i="1"/>
  <c r="F13" i="5"/>
  <c r="B11"/>
  <c r="B12" i="1"/>
  <c r="D12" s="1"/>
  <c r="M11" i="5"/>
  <c r="H12" i="1"/>
  <c r="H11" i="5"/>
  <c r="R15" i="1"/>
  <c r="S15" s="1"/>
  <c r="U23" i="17"/>
  <c r="R16" i="1" s="1"/>
  <c r="S16" s="1"/>
  <c r="E11" i="5"/>
  <c r="E12" i="1"/>
  <c r="I10"/>
  <c r="B13" l="1"/>
  <c r="Q15" i="5"/>
  <c r="L14"/>
  <c r="S14"/>
  <c r="I11" i="1"/>
  <c r="E13"/>
  <c r="E14" s="1"/>
  <c r="E12" i="5"/>
  <c r="M13" i="1"/>
  <c r="M12" i="5"/>
  <c r="I10"/>
  <c r="B12"/>
  <c r="R16"/>
  <c r="R21" i="1"/>
  <c r="H12" i="5"/>
  <c r="H13" i="1"/>
  <c r="D11" i="5"/>
  <c r="G12" i="1"/>
  <c r="G11" i="5"/>
  <c r="R15"/>
  <c r="K11" i="1"/>
  <c r="F14" i="5"/>
  <c r="F15" i="1"/>
  <c r="D13" l="1"/>
  <c r="D19"/>
  <c r="Q16" i="5"/>
  <c r="Q21" i="1"/>
  <c r="L15" i="5"/>
  <c r="S16"/>
  <c r="D12"/>
  <c r="I11"/>
  <c r="I12" i="1"/>
  <c r="S15" i="5"/>
  <c r="S21" i="1"/>
  <c r="B13" i="5"/>
  <c r="B14" i="1"/>
  <c r="D14" s="1"/>
  <c r="R26"/>
  <c r="R26" i="5" s="1"/>
  <c r="R21"/>
  <c r="K12" i="1"/>
  <c r="M14"/>
  <c r="M13" i="5"/>
  <c r="F16" i="1"/>
  <c r="F15" i="5"/>
  <c r="K11"/>
  <c r="G13" i="1"/>
  <c r="G12" i="5"/>
  <c r="H13"/>
  <c r="H14" i="1"/>
  <c r="E13" i="5"/>
  <c r="K19" i="1" l="1"/>
  <c r="K19" i="5" s="1"/>
  <c r="D19"/>
  <c r="I19" i="1"/>
  <c r="I19" i="5" s="1"/>
  <c r="Q21"/>
  <c r="Q26" i="1"/>
  <c r="P45" s="1"/>
  <c r="Q17" i="5"/>
  <c r="L16"/>
  <c r="I12"/>
  <c r="K12"/>
  <c r="D13"/>
  <c r="E15" i="1"/>
  <c r="E14" i="5"/>
  <c r="I13" i="1"/>
  <c r="B14" i="5"/>
  <c r="B15" i="1"/>
  <c r="D15" s="1"/>
  <c r="K14"/>
  <c r="S21" i="5"/>
  <c r="S26" i="1"/>
  <c r="S26" i="5" s="1"/>
  <c r="H14"/>
  <c r="H15" i="1"/>
  <c r="G13" i="5"/>
  <c r="G14" i="1"/>
  <c r="F16" i="5"/>
  <c r="F17" i="1"/>
  <c r="M14" i="5"/>
  <c r="M15" i="1"/>
  <c r="K13"/>
  <c r="B16" l="1"/>
  <c r="D16" s="1"/>
  <c r="Q26" i="5"/>
  <c r="H44" i="2"/>
  <c r="D57" i="6"/>
  <c r="D63"/>
  <c r="L17" i="5"/>
  <c r="L21" i="1"/>
  <c r="D14" i="5"/>
  <c r="I14" i="1"/>
  <c r="K14" i="5"/>
  <c r="K13"/>
  <c r="G15" i="1"/>
  <c r="G14" i="5"/>
  <c r="I13"/>
  <c r="B15"/>
  <c r="M16" i="1"/>
  <c r="M15" i="5"/>
  <c r="F17"/>
  <c r="F21" i="1"/>
  <c r="F26" s="1"/>
  <c r="H16"/>
  <c r="H15" i="5"/>
  <c r="E15"/>
  <c r="E16" i="1"/>
  <c r="F21" i="5" l="1"/>
  <c r="F26"/>
  <c r="L21"/>
  <c r="L26" i="1"/>
  <c r="I51" i="16"/>
  <c r="D15" i="5"/>
  <c r="K15" i="1"/>
  <c r="I14" i="5"/>
  <c r="B16"/>
  <c r="B17" i="1"/>
  <c r="D17" s="1"/>
  <c r="G15" i="5"/>
  <c r="G16" i="1"/>
  <c r="H16" i="5"/>
  <c r="H17" i="1"/>
  <c r="M17"/>
  <c r="M16" i="5"/>
  <c r="I15" i="1"/>
  <c r="E17"/>
  <c r="E16" i="5"/>
  <c r="L26" l="1"/>
  <c r="I15"/>
  <c r="K15"/>
  <c r="D16"/>
  <c r="K16" i="1"/>
  <c r="I16"/>
  <c r="E17" i="5"/>
  <c r="E21" i="1"/>
  <c r="E26" s="1"/>
  <c r="M17" i="5"/>
  <c r="M21" i="1"/>
  <c r="B17" i="5"/>
  <c r="B21" i="1"/>
  <c r="B26" s="1"/>
  <c r="G16" i="5"/>
  <c r="G17" i="1"/>
  <c r="H17" i="5"/>
  <c r="H21" i="1"/>
  <c r="H26" s="1"/>
  <c r="H21" i="5" l="1"/>
  <c r="H26"/>
  <c r="B26"/>
  <c r="M26" i="1"/>
  <c r="E21" i="5"/>
  <c r="E26"/>
  <c r="H13" i="2"/>
  <c r="K16" i="5"/>
  <c r="I16"/>
  <c r="B21"/>
  <c r="D17"/>
  <c r="D21" i="1"/>
  <c r="M21" i="5"/>
  <c r="G17"/>
  <c r="G21" i="1"/>
  <c r="G26" s="1"/>
  <c r="I17"/>
  <c r="K17"/>
  <c r="H11" i="2" l="1"/>
  <c r="D26" i="1"/>
  <c r="D26" i="5" s="1"/>
  <c r="M26"/>
  <c r="P30" i="1"/>
  <c r="H30" i="2" s="1"/>
  <c r="I37" i="16" s="1"/>
  <c r="G21" i="5"/>
  <c r="G26"/>
  <c r="H14" i="2"/>
  <c r="H16" s="1"/>
  <c r="D21" i="5"/>
  <c r="K17"/>
  <c r="K21" i="1"/>
  <c r="K26" s="1"/>
  <c r="I17" i="5"/>
  <c r="I21" i="1"/>
  <c r="P49" l="1"/>
  <c r="P52" s="1"/>
  <c r="G34" s="1"/>
  <c r="P29"/>
  <c r="P43" s="1"/>
  <c r="G35" s="1"/>
  <c r="E17" i="16"/>
  <c r="H20" s="1"/>
  <c r="I21" i="5"/>
  <c r="I26" i="1"/>
  <c r="H6" i="2" s="1"/>
  <c r="K26" i="5"/>
  <c r="K21"/>
  <c r="I36" i="16" s="1"/>
  <c r="H18" i="2" l="1"/>
  <c r="H21" s="1"/>
  <c r="H24" s="1"/>
  <c r="G8" i="16"/>
  <c r="H14" s="1"/>
  <c r="H21" s="1"/>
  <c r="I26" s="1"/>
  <c r="H41" i="2"/>
  <c r="I47" i="16" s="1"/>
  <c r="H50" i="2"/>
  <c r="I55" i="16" s="1"/>
  <c r="I26" i="5"/>
  <c r="I28" i="1"/>
  <c r="I29" l="1"/>
  <c r="I43" s="1"/>
  <c r="H74" i="2" s="1"/>
  <c r="I27" i="16"/>
  <c r="H42" i="2"/>
  <c r="H26"/>
  <c r="I32" i="16" s="1"/>
  <c r="I30" i="1" l="1"/>
  <c r="I31" s="1"/>
  <c r="I32" s="1"/>
  <c r="I33" s="1"/>
  <c r="I34" s="1"/>
  <c r="I35" s="1"/>
  <c r="I36" s="1"/>
  <c r="I37" s="1"/>
  <c r="I38" s="1"/>
  <c r="I39" s="1"/>
  <c r="H43" i="2"/>
  <c r="H51" s="1"/>
  <c r="I44" i="1" l="1"/>
  <c r="H75" i="2" s="1"/>
  <c r="I48" i="16"/>
  <c r="I58"/>
  <c r="I59" s="1"/>
  <c r="H52" i="2"/>
  <c r="H53" s="1"/>
  <c r="H64" s="1"/>
  <c r="H61" l="1"/>
  <c r="H59"/>
  <c r="H65"/>
  <c r="H67"/>
  <c r="H58"/>
  <c r="H69" l="1"/>
  <c r="H70" s="1"/>
  <c r="I61" i="16" s="1"/>
  <c r="I40" i="1"/>
  <c r="I60" i="16" l="1"/>
  <c r="I41" i="1"/>
  <c r="I42" s="1"/>
  <c r="I46" s="1"/>
  <c r="I47" s="1"/>
  <c r="I48" s="1"/>
  <c r="H71" i="2"/>
  <c r="I62" i="16" l="1"/>
  <c r="H72" i="2"/>
  <c r="H73" s="1"/>
  <c r="H77" s="1"/>
  <c r="H78" s="1"/>
  <c r="H79" s="1"/>
  <c r="I63" i="16" l="1"/>
  <c r="I64" s="1"/>
  <c r="I66" s="1"/>
</calcChain>
</file>

<file path=xl/comments1.xml><?xml version="1.0" encoding="utf-8"?>
<comments xmlns="http://schemas.openxmlformats.org/spreadsheetml/2006/main">
  <authors>
    <author>V.Prabakaran</author>
    <author>admin</author>
  </authors>
  <commentList>
    <comment ref="K3" authorId="0">
      <text>
        <r>
          <rPr>
            <sz val="8"/>
            <color indexed="81"/>
            <rFont val="Tahoma"/>
            <family val="2"/>
          </rPr>
          <t>Choose your  college name from the drop down menu.</t>
        </r>
      </text>
    </comment>
    <comment ref="K9" authorId="1">
      <text>
        <r>
          <rPr>
            <b/>
            <sz val="8"/>
            <color indexed="81"/>
            <rFont val="Tahoma"/>
            <family val="2"/>
          </rPr>
          <t>admin:</t>
        </r>
        <r>
          <rPr>
            <sz val="8"/>
            <color indexed="81"/>
            <rFont val="Tahoma"/>
            <family val="2"/>
          </rPr>
          <t xml:space="preserve">
</t>
        </r>
      </text>
    </comment>
    <comment ref="K10" authorId="0">
      <text>
        <r>
          <rPr>
            <sz val="8"/>
            <color indexed="81"/>
            <rFont val="Tahoma"/>
            <family val="2"/>
          </rPr>
          <t>This is exclusively for Hill station colleges and for Disabled People.</t>
        </r>
      </text>
    </comment>
    <comment ref="R10" authorId="0">
      <text>
        <r>
          <rPr>
            <sz val="8"/>
            <color indexed="81"/>
            <rFont val="Tahoma"/>
            <family val="2"/>
          </rPr>
          <t>The Exempted Hill allowance or Conveyance allowance per month should be given here.</t>
        </r>
      </text>
    </comment>
    <comment ref="AC11" authorId="0">
      <text>
        <r>
          <rPr>
            <sz val="8"/>
            <color indexed="81"/>
            <rFont val="Tahoma"/>
            <family val="2"/>
          </rPr>
          <t>YOU WILL HAVE TO FILL UP THE POLICY NO., SUM ASSURED &amp; PREMIUM PAID DETAILS SEPARATELY ON THE " NSC,LIC" SHEET NEXT TO THE FORM</t>
        </r>
      </text>
    </comment>
    <comment ref="K16" authorId="0">
      <text>
        <r>
          <rPr>
            <b/>
            <sz val="10"/>
            <color indexed="81"/>
            <rFont val="Tahoma"/>
            <family val="2"/>
          </rPr>
          <t>IF YOU ARE UNDER CPS, TYPE  CPS (or)
Input your GPF subscription.
Any subsequent changes in the subscription after March may also be changed in the respective month .</t>
        </r>
      </text>
    </comment>
    <comment ref="K17" authorId="0">
      <text>
        <r>
          <rPr>
            <b/>
            <sz val="9"/>
            <color indexed="81"/>
            <rFont val="Tahoma"/>
            <family val="2"/>
          </rPr>
          <t>If you want to deduct  the total            ( Actual  i.e., 12 months HRA ) HRA received in addition to  the deduction of  HBA Interest, Input the Actual HRA  being paid per month. 
Input "HU" for those who occuppied in Housing Unit</t>
        </r>
      </text>
    </comment>
    <comment ref="K21" authorId="0">
      <text>
        <r>
          <rPr>
            <sz val="8"/>
            <color indexed="81"/>
            <rFont val="Tahoma"/>
            <family val="2"/>
          </rPr>
          <t>Give the split up details such as PAY, AGP, DA, HRA, CCA on the Master sheet.</t>
        </r>
      </text>
    </comment>
    <comment ref="K23" authorId="0">
      <text>
        <r>
          <rPr>
            <b/>
            <sz val="9"/>
            <color indexed="81"/>
            <rFont val="Tahoma"/>
            <family val="2"/>
          </rPr>
          <t xml:space="preserve">
</t>
        </r>
        <r>
          <rPr>
            <b/>
            <sz val="12"/>
            <color indexed="81"/>
            <rFont val="Tahoma"/>
            <family val="2"/>
          </rPr>
          <t>Input your Tax deduction alone don't include cess.
Any subsequent changes  after March may also be changed in the respective month.</t>
        </r>
      </text>
    </comment>
    <comment ref="K24" authorId="0">
      <text>
        <r>
          <rPr>
            <b/>
            <sz val="9"/>
            <color indexed="81"/>
            <rFont val="Tahoma"/>
            <family val="2"/>
          </rPr>
          <t>IF YOU ARE UNDER CPS, TYPE  CPS (or)
Input your GPF subscription.
Any subsequent changes in the subscription after March may also be changed in the respective month on the MASTER SHEET.</t>
        </r>
      </text>
    </comment>
  </commentList>
</comments>
</file>

<file path=xl/comments2.xml><?xml version="1.0" encoding="utf-8"?>
<comments xmlns="http://schemas.openxmlformats.org/spreadsheetml/2006/main">
  <authors>
    <author>Prabakar</author>
    <author>abc</author>
    <author>ABC</author>
  </authors>
  <commentList>
    <comment ref="B7" authorId="0">
      <text>
        <r>
          <rPr>
            <sz val="8"/>
            <color indexed="81"/>
            <rFont val="Tahoma"/>
            <family val="2"/>
          </rPr>
          <t xml:space="preserve">
 </t>
        </r>
        <r>
          <rPr>
            <b/>
            <sz val="10"/>
            <color indexed="12"/>
            <rFont val="Tahoma"/>
            <family val="2"/>
          </rPr>
          <t xml:space="preserve">  I  - INCREMENT   
     QUARTER </t>
        </r>
      </text>
    </comment>
    <comment ref="B10" authorId="0">
      <text>
        <r>
          <rPr>
            <sz val="8"/>
            <color indexed="81"/>
            <rFont val="Tahoma"/>
            <family val="2"/>
          </rPr>
          <t xml:space="preserve">
 </t>
        </r>
        <r>
          <rPr>
            <b/>
            <sz val="10"/>
            <color indexed="37"/>
            <rFont val="Tahoma"/>
            <family val="2"/>
          </rPr>
          <t xml:space="preserve"> II -   INCREMENT QUARTER</t>
        </r>
      </text>
    </comment>
    <comment ref="P11" authorId="0">
      <text>
        <r>
          <rPr>
            <b/>
            <sz val="10"/>
            <color indexed="10"/>
            <rFont val="Tahoma"/>
            <family val="2"/>
          </rPr>
          <t>AUGUST-PROF.TAX</t>
        </r>
      </text>
    </comment>
    <comment ref="B13" authorId="0">
      <text>
        <r>
          <rPr>
            <sz val="8"/>
            <color indexed="81"/>
            <rFont val="Tahoma"/>
            <family val="2"/>
          </rPr>
          <t xml:space="preserve">
 </t>
        </r>
        <r>
          <rPr>
            <b/>
            <sz val="10"/>
            <color indexed="37"/>
            <rFont val="Tahoma"/>
            <family val="2"/>
          </rPr>
          <t xml:space="preserve"> III -   INCREMENT QUARTER</t>
        </r>
      </text>
    </comment>
    <comment ref="B16" authorId="0">
      <text>
        <r>
          <rPr>
            <sz val="8"/>
            <color indexed="81"/>
            <rFont val="Tahoma"/>
            <family val="2"/>
          </rPr>
          <t xml:space="preserve">
 </t>
        </r>
        <r>
          <rPr>
            <b/>
            <sz val="10"/>
            <color indexed="37"/>
            <rFont val="Tahoma"/>
            <family val="2"/>
          </rPr>
          <t xml:space="preserve"> IV -   INCREMENT QUARTER</t>
        </r>
      </text>
    </comment>
    <comment ref="P16" authorId="0">
      <text>
        <r>
          <rPr>
            <b/>
            <sz val="10"/>
            <color indexed="10"/>
            <rFont val="Tahoma"/>
            <family val="2"/>
          </rPr>
          <t>January-PROF.TAX</t>
        </r>
      </text>
    </comment>
    <comment ref="B20" authorId="1">
      <text>
        <r>
          <rPr>
            <b/>
            <sz val="8"/>
            <color indexed="81"/>
            <rFont val="Tahoma"/>
            <family val="2"/>
          </rPr>
          <t>abc:</t>
        </r>
        <r>
          <rPr>
            <sz val="8"/>
            <color indexed="81"/>
            <rFont val="Tahoma"/>
            <family val="2"/>
          </rPr>
          <t xml:space="preserve">
PROVIDE SPLIT UP DETAILS OF SLS, SUCH AS   PAY,DA,AGP,HRACCA, &amp;MA</t>
        </r>
      </text>
    </comment>
    <comment ref="R22" authorId="2">
      <text>
        <r>
          <rPr>
            <b/>
            <sz val="8"/>
            <color indexed="81"/>
            <rFont val="Tahoma"/>
            <family val="2"/>
          </rPr>
          <t>ABC:</t>
        </r>
        <r>
          <rPr>
            <sz val="8"/>
            <color indexed="81"/>
            <rFont val="Tahoma"/>
            <family val="2"/>
          </rPr>
          <t xml:space="preserve">
</t>
        </r>
      </text>
    </comment>
    <comment ref="B25" authorId="1">
      <text>
        <r>
          <rPr>
            <b/>
            <sz val="8"/>
            <color indexed="81"/>
            <rFont val="Tahoma"/>
            <family val="2"/>
          </rPr>
          <t>abc:</t>
        </r>
        <r>
          <rPr>
            <sz val="8"/>
            <color indexed="81"/>
            <rFont val="Tahoma"/>
            <family val="2"/>
          </rPr>
          <t xml:space="preserve">
PROVIDE SPLIT UP DETAILS OF SLS, SUCH AS   PAY,DA,AGP,HRACCA, &amp;MA</t>
        </r>
      </text>
    </comment>
    <comment ref="G29" authorId="0">
      <text>
        <r>
          <rPr>
            <sz val="8"/>
            <color indexed="81"/>
            <rFont val="Tahoma"/>
            <family val="2"/>
          </rPr>
          <t xml:space="preserve">
</t>
        </r>
        <r>
          <rPr>
            <b/>
            <sz val="8"/>
            <color indexed="12"/>
            <rFont val="Tahoma"/>
            <family val="2"/>
          </rPr>
          <t>HRA</t>
        </r>
        <r>
          <rPr>
            <b/>
            <sz val="8"/>
            <color indexed="10"/>
            <rFont val="Tahoma"/>
            <family val="2"/>
          </rPr>
          <t xml:space="preserve"> cannot be deducted 
for those who have availed HBA.</t>
        </r>
      </text>
    </comment>
  </commentList>
</comments>
</file>

<file path=xl/sharedStrings.xml><?xml version="1.0" encoding="utf-8"?>
<sst xmlns="http://schemas.openxmlformats.org/spreadsheetml/2006/main" count="681" uniqueCount="537">
  <si>
    <t xml:space="preserve">                (excluding cash allowance if any).</t>
  </si>
  <si>
    <t>2.   LESS:</t>
  </si>
  <si>
    <t xml:space="preserve">       H.R.A.exempted under I.T. Rules under section 10 (13A)</t>
  </si>
  <si>
    <t xml:space="preserve">           (d)  H.R.A.received</t>
  </si>
  <si>
    <t xml:space="preserve">           (e)  50%of salary ( Pay+ D.A.) for the Chennai City</t>
  </si>
  <si>
    <t xml:space="preserve">               and 40% of salary   ( Pay  +  D.A.)  for other places</t>
  </si>
  <si>
    <t xml:space="preserve">               H.R.A exempted :  ( c )  or  (d)  or  (e) whichever is less</t>
  </si>
  <si>
    <t>NIL</t>
  </si>
  <si>
    <t xml:space="preserve">                                                           STATEMENT SHOWING PAY AND ALLOWANCES DRAWN</t>
  </si>
  <si>
    <t>SALARY</t>
  </si>
  <si>
    <t>DEDUCTIONS</t>
  </si>
  <si>
    <t>MONTH</t>
  </si>
  <si>
    <t>TOTAL</t>
  </si>
  <si>
    <t>HRA</t>
  </si>
  <si>
    <t>CCA</t>
  </si>
  <si>
    <t>MA</t>
  </si>
  <si>
    <t>FBF</t>
  </si>
  <si>
    <t>P.TAX</t>
  </si>
  <si>
    <t>I T</t>
  </si>
  <si>
    <t xml:space="preserve">                                  Cumulative time is for 10/15 years.</t>
  </si>
  <si>
    <t>Name of the depositor :</t>
  </si>
  <si>
    <t xml:space="preserve">Policynumber </t>
  </si>
  <si>
    <t>Name of the insured</t>
  </si>
  <si>
    <t>Nature of policy</t>
  </si>
  <si>
    <t xml:space="preserve">                                                                PARTICULARS OF N.S.C</t>
  </si>
  <si>
    <t>Post office.</t>
  </si>
  <si>
    <t>Issue number</t>
  </si>
  <si>
    <t>N.S.C.number</t>
  </si>
  <si>
    <t>Signature :</t>
  </si>
  <si>
    <t>Designation :</t>
  </si>
  <si>
    <t xml:space="preserve">   </t>
  </si>
  <si>
    <t>payment of rent of Rs.</t>
  </si>
  <si>
    <t>p.m.</t>
  </si>
  <si>
    <t xml:space="preserve"> towards L I C premium and the policies are kept</t>
  </si>
  <si>
    <t xml:space="preserve">                      and  the  policies  are  kept  alive.</t>
  </si>
  <si>
    <t xml:space="preserve">Cumulative time is for 10 / 15 years.                                                                         </t>
  </si>
  <si>
    <t xml:space="preserve"> p.m.</t>
  </si>
  <si>
    <t xml:space="preserve">           (a)  Actual rent paid ( Rs.                   ( Rs. X 12 Months)</t>
  </si>
  <si>
    <t>)</t>
  </si>
  <si>
    <t>x12 Month</t>
  </si>
  <si>
    <t>…………..</t>
  </si>
  <si>
    <t xml:space="preserve">Name                   :                : Tmt.   M.Gandhimathi.                         </t>
  </si>
  <si>
    <t xml:space="preserve">LESS PROFESSIONAL TAX                        </t>
  </si>
  <si>
    <t xml:space="preserve">           (c)   Difference excess over10% of pay</t>
  </si>
  <si>
    <t>PAN.NO.</t>
  </si>
  <si>
    <t xml:space="preserve">           (b)  10% of pay + DA</t>
  </si>
  <si>
    <t>LESS Interest payable on Housing loan.</t>
  </si>
  <si>
    <t xml:space="preserve">TAXABLE INCOME  </t>
  </si>
  <si>
    <t>TAX PAYABLE (ROUNDED OFF TO RUPEES)</t>
  </si>
  <si>
    <t>TOTAL TAX PAYABLE</t>
  </si>
  <si>
    <t>80D (MEDICLAIM)</t>
  </si>
  <si>
    <t>TOTAL DEDUCTION U/S VI A</t>
  </si>
  <si>
    <t>HBA  INTEREST PAID</t>
  </si>
  <si>
    <t>TAX ON TAXABLE INCOME</t>
  </si>
  <si>
    <t>SPF</t>
  </si>
  <si>
    <t xml:space="preserve">  c)  NSC</t>
  </si>
  <si>
    <t xml:space="preserve">  d)  NSC Accrued Interest</t>
  </si>
  <si>
    <t>80 G -CM RELIEF FUND</t>
  </si>
  <si>
    <t xml:space="preserve">         INCASE OF MEN ASSESSEE</t>
  </si>
  <si>
    <t xml:space="preserve">        INCASE OF WOMEN ASSESSEE</t>
  </si>
  <si>
    <t>←←</t>
  </si>
  <si>
    <t xml:space="preserve">  e)   PLI</t>
  </si>
  <si>
    <t xml:space="preserve">  f)   PPF</t>
  </si>
  <si>
    <r>
      <t xml:space="preserve">               i</t>
    </r>
    <r>
      <rPr>
        <b/>
        <sz val="9"/>
        <rFont val="Arial"/>
        <family val="2"/>
      </rPr>
      <t>.</t>
    </r>
    <r>
      <rPr>
        <sz val="9"/>
        <rFont val="Arial"/>
        <family val="2"/>
      </rPr>
      <t xml:space="preserve">  </t>
    </r>
    <r>
      <rPr>
        <sz val="10"/>
        <rFont val="Arial"/>
        <family val="2"/>
      </rPr>
      <t>Certified that I am occupying house alloted by the Accomodarion Controller PWD /TNHB on</t>
    </r>
  </si>
  <si>
    <t>iii</t>
  </si>
  <si>
    <t>Signature:</t>
  </si>
  <si>
    <t>Name:</t>
  </si>
  <si>
    <t>Designation</t>
  </si>
  <si>
    <t>5     Taxable Salary Income   (3-4)</t>
  </si>
  <si>
    <t xml:space="preserve">6.   Interest payable on  housing  loan under section 24    </t>
  </si>
  <si>
    <t xml:space="preserve">                                        Particulars of LIC Premium</t>
  </si>
  <si>
    <t>Nature of Investment</t>
  </si>
  <si>
    <t>Date of Investment</t>
  </si>
  <si>
    <t>Date of Maturity</t>
  </si>
  <si>
    <t xml:space="preserve">Remarks    </t>
  </si>
  <si>
    <t>1.             Total salary including H.R.A./ Honararium,etc.</t>
  </si>
  <si>
    <t xml:space="preserve">               subject to maximum of  two children)</t>
  </si>
  <si>
    <t xml:space="preserve">7.   Total income       ( 5 - 6 )       </t>
  </si>
  <si>
    <t>8    Any other Income</t>
  </si>
  <si>
    <t>10.   Deductions under Chapter VI A:</t>
  </si>
  <si>
    <t>9    Gross Total Income (7 +  8)</t>
  </si>
  <si>
    <t xml:space="preserve">    iv)  a) Total deduction under section 80 CCE (80C+80CCC+80CCD)  </t>
  </si>
  <si>
    <r>
      <t xml:space="preserve">13.  </t>
    </r>
    <r>
      <rPr>
        <sz val="10"/>
        <rFont val="Times New Roman Greek"/>
        <family val="1"/>
        <charset val="161"/>
      </rPr>
      <t xml:space="preserve"> </t>
    </r>
    <r>
      <rPr>
        <b/>
        <sz val="10"/>
        <rFont val="Times New Roman Greek"/>
        <family val="1"/>
        <charset val="161"/>
      </rPr>
      <t xml:space="preserve">TAX ON TOTAL INCOME </t>
    </r>
  </si>
  <si>
    <t xml:space="preserve">  g)  LIC Premium+ULIP</t>
  </si>
  <si>
    <t xml:space="preserve">  i)  Tution Fee</t>
  </si>
  <si>
    <t xml:space="preserve">12.  a) Total Taxable Income ( 9 - 11 )                                                                </t>
  </si>
  <si>
    <t xml:space="preserve">LESS HOUSERENT ALLOWANCE u/s 10(13A)                                          </t>
  </si>
  <si>
    <t xml:space="preserve">          c.    NSC</t>
  </si>
  <si>
    <t>Exgratia</t>
  </si>
  <si>
    <t>HBA</t>
  </si>
  <si>
    <t>HBA int</t>
  </si>
  <si>
    <t xml:space="preserve">SLS </t>
  </si>
  <si>
    <t>HI</t>
  </si>
  <si>
    <t xml:space="preserve">           of the amount by which income exceeds Rs.5,00000/-</t>
  </si>
  <si>
    <t>DESIGNATION :</t>
  </si>
  <si>
    <t>PAY</t>
  </si>
  <si>
    <t>Name</t>
  </si>
  <si>
    <t>Increment Due Quarter</t>
  </si>
  <si>
    <t>NSC</t>
  </si>
  <si>
    <t>PLI</t>
  </si>
  <si>
    <t>PPF</t>
  </si>
  <si>
    <t>LIC</t>
  </si>
  <si>
    <t>DA</t>
  </si>
  <si>
    <t>GRADE PAY</t>
  </si>
  <si>
    <t>Health Insurance</t>
  </si>
  <si>
    <t>Any other Income/Arrears</t>
  </si>
  <si>
    <t>GENDER</t>
  </si>
  <si>
    <t>TOTAL SAVINGS u/s 80CCE</t>
  </si>
  <si>
    <t>FORM NO. 16</t>
  </si>
  <si>
    <t>Details of salary paid and any other income and tax deducted</t>
  </si>
  <si>
    <t>1. Gross salary</t>
  </si>
  <si>
    <t>(a)Salary as per provisions contained in sec. 17 (1)</t>
  </si>
  <si>
    <t>(b) Value of perquisites u/s 17(2) (as per form No.12BB, Wherever applicable )</t>
  </si>
  <si>
    <t>( c )Profits in lieu of salary under section 17(3)(as per form No.12BB, Wherever applicable )</t>
  </si>
  <si>
    <t>(d) Total</t>
  </si>
  <si>
    <t>2. Less  : Allowances to the extent exempt u/s 10</t>
  </si>
  <si>
    <t>Allowance</t>
  </si>
  <si>
    <t>3. Balnce ( 1-2 )</t>
  </si>
  <si>
    <t xml:space="preserve">4. Deductions : </t>
  </si>
  <si>
    <t xml:space="preserve">     (b) Tax on employment</t>
  </si>
  <si>
    <t>5.  Aggregate of 4 (a) and 4(b)</t>
  </si>
  <si>
    <t>6. Income chargable under the head ' salaries' ( 3-5)</t>
  </si>
  <si>
    <t>7. Add : Any other income reported by the employee</t>
  </si>
  <si>
    <t>Income</t>
  </si>
  <si>
    <t>Intetrest  payable on Housing Loan</t>
  </si>
  <si>
    <t>8. Gross total income (6+7)</t>
  </si>
  <si>
    <t>9. Deductions under Chapter VI A</t>
  </si>
  <si>
    <r>
      <t xml:space="preserve">   </t>
    </r>
    <r>
      <rPr>
        <b/>
        <sz val="11"/>
        <color indexed="8"/>
        <rFont val="Calibri"/>
        <family val="2"/>
      </rPr>
      <t xml:space="preserve"> (A)</t>
    </r>
    <r>
      <rPr>
        <sz val="10"/>
        <rFont val="Arial"/>
        <family val="2"/>
      </rPr>
      <t xml:space="preserve"> sections 80C , 80 CCC and 80CCD</t>
    </r>
  </si>
  <si>
    <r>
      <t xml:space="preserve">         (a)</t>
    </r>
    <r>
      <rPr>
        <b/>
        <sz val="11"/>
        <color indexed="8"/>
        <rFont val="Calibri"/>
        <family val="2"/>
      </rPr>
      <t xml:space="preserve"> section 80 C</t>
    </r>
  </si>
  <si>
    <t>Gross Amount</t>
  </si>
  <si>
    <t>Deductible Amount</t>
  </si>
  <si>
    <t xml:space="preserve">          ( I )</t>
  </si>
  <si>
    <t xml:space="preserve">          (ii)</t>
  </si>
  <si>
    <t xml:space="preserve">          (iii)</t>
  </si>
  <si>
    <t xml:space="preserve">          (iv)</t>
  </si>
  <si>
    <t xml:space="preserve">          (v )</t>
  </si>
  <si>
    <t xml:space="preserve">          (vi)</t>
  </si>
  <si>
    <t>LIC+ULIP</t>
  </si>
  <si>
    <t xml:space="preserve">          (vii)</t>
  </si>
  <si>
    <t>Repayment of house building advance</t>
  </si>
  <si>
    <t xml:space="preserve">          (viii)</t>
  </si>
  <si>
    <t>Tution fee towards Children education</t>
  </si>
  <si>
    <t>Any other investment</t>
  </si>
  <si>
    <t xml:space="preserve">Note :1.     </t>
  </si>
  <si>
    <r>
      <rPr>
        <b/>
        <sz val="11"/>
        <color indexed="8"/>
        <rFont val="Calibri"/>
        <family val="2"/>
      </rPr>
      <t>(B)</t>
    </r>
    <r>
      <rPr>
        <sz val="10"/>
        <rFont val="Arial"/>
        <family val="2"/>
      </rPr>
      <t xml:space="preserve">  </t>
    </r>
    <r>
      <rPr>
        <b/>
        <sz val="11"/>
        <color indexed="8"/>
        <rFont val="Calibri"/>
        <family val="2"/>
      </rPr>
      <t>Other sections (e.g. 80E,80G etc) under chapter VI A</t>
    </r>
  </si>
  <si>
    <t>Gross Amount   Rs.</t>
  </si>
  <si>
    <t>Deductible Amount        Rs.</t>
  </si>
  <si>
    <t xml:space="preserve">i) </t>
  </si>
  <si>
    <t>Section 80D</t>
  </si>
  <si>
    <t>ii)</t>
  </si>
  <si>
    <t>Section 80DD</t>
  </si>
  <si>
    <t>iii)</t>
  </si>
  <si>
    <t>Section 80E</t>
  </si>
  <si>
    <t>iv)</t>
  </si>
  <si>
    <t>Section 80G</t>
  </si>
  <si>
    <t>v)</t>
  </si>
  <si>
    <t>Section 80U</t>
  </si>
  <si>
    <t>10 .</t>
  </si>
  <si>
    <t>Aggregate of deductible amount under Chapter VI A</t>
  </si>
  <si>
    <t>12.Tax on total income</t>
  </si>
  <si>
    <t>Verification</t>
  </si>
  <si>
    <t>Place</t>
  </si>
  <si>
    <t>Date</t>
  </si>
  <si>
    <t>C</t>
  </si>
  <si>
    <t>( - )</t>
  </si>
  <si>
    <t>A</t>
  </si>
  <si>
    <t>B</t>
  </si>
  <si>
    <t>D</t>
  </si>
  <si>
    <t>E</t>
  </si>
  <si>
    <t>F</t>
  </si>
  <si>
    <t>G</t>
  </si>
  <si>
    <t>H</t>
  </si>
  <si>
    <t>I</t>
  </si>
  <si>
    <t>J</t>
  </si>
  <si>
    <t>K</t>
  </si>
  <si>
    <t>L</t>
  </si>
  <si>
    <t>M</t>
  </si>
  <si>
    <t>N</t>
  </si>
  <si>
    <t>O</t>
  </si>
  <si>
    <t>P</t>
  </si>
  <si>
    <t>Q</t>
  </si>
  <si>
    <t>R</t>
  </si>
  <si>
    <t>S</t>
  </si>
  <si>
    <t>T</t>
  </si>
  <si>
    <t xml:space="preserve">          (ix)</t>
  </si>
  <si>
    <t>NSC accrued interest</t>
  </si>
  <si>
    <t xml:space="preserve">          (x)</t>
  </si>
  <si>
    <t xml:space="preserve">          d.    NSC accrued interest</t>
  </si>
  <si>
    <t xml:space="preserve">          e.    PLI</t>
  </si>
  <si>
    <t xml:space="preserve">          f.    PPF</t>
  </si>
  <si>
    <t xml:space="preserve">          g.   LIC Premium+ULIP</t>
  </si>
  <si>
    <t xml:space="preserve">          i.  Tution fee towards children Education</t>
  </si>
  <si>
    <t>11. Total Income (8-10) Rounded off to the nearest Ten rupees</t>
  </si>
  <si>
    <t>Name of the College</t>
  </si>
  <si>
    <t>GPF</t>
  </si>
  <si>
    <t>CPS</t>
  </si>
  <si>
    <t>X 12 Months</t>
  </si>
  <si>
    <t xml:space="preserve"> GRAND TOTAL</t>
  </si>
  <si>
    <t>Entire amount</t>
  </si>
  <si>
    <t>Qualifying  Amount     Rs.</t>
  </si>
  <si>
    <t>80 DD</t>
  </si>
  <si>
    <t>80 E Interest towards Educational Loan</t>
  </si>
  <si>
    <t>80  U</t>
  </si>
  <si>
    <t>DEDUCTION u/s VI-A (Deductible at source )</t>
  </si>
  <si>
    <r>
      <t>LESS Deduction</t>
    </r>
    <r>
      <rPr>
        <sz val="10"/>
        <color indexed="11"/>
        <rFont val="Arial"/>
        <family val="2"/>
      </rPr>
      <t xml:space="preserve"> </t>
    </r>
    <r>
      <rPr>
        <b/>
        <sz val="10"/>
        <color indexed="11"/>
        <rFont val="Arial"/>
        <family val="2"/>
      </rPr>
      <t>u/s VI-A (80D - 80DD - 80DDB- 80E- 80U- 80G)</t>
    </r>
  </si>
  <si>
    <t xml:space="preserve">    i) Savings under section  80C.</t>
  </si>
  <si>
    <t>3.   Gross  total  Income  balance  (1 - ( 2+2.1 )</t>
  </si>
  <si>
    <t>Any other income</t>
  </si>
  <si>
    <t>`</t>
  </si>
  <si>
    <t>U</t>
  </si>
  <si>
    <r>
      <t xml:space="preserve">                ii Certified  that I am  occupying  rental house and paying monthly rent of        </t>
    </r>
    <r>
      <rPr>
        <sz val="12"/>
        <rFont val="Arial"/>
        <family val="2"/>
      </rPr>
      <t xml:space="preserve">       </t>
    </r>
    <r>
      <rPr>
        <sz val="12"/>
        <rFont val="Rupee Foradian"/>
        <family val="2"/>
      </rPr>
      <t>`</t>
    </r>
  </si>
  <si>
    <r>
      <t xml:space="preserve">                iv.  Certified   that   a sum of  </t>
    </r>
    <r>
      <rPr>
        <sz val="11"/>
        <rFont val="Rupee Foradian"/>
        <family val="2"/>
      </rPr>
      <t>`</t>
    </r>
    <r>
      <rPr>
        <sz val="9"/>
        <rFont val="Rupee Foradian"/>
        <family val="2"/>
      </rPr>
      <t xml:space="preserve">…………………………..  .  is being paid by me towards a CTD and the </t>
    </r>
  </si>
  <si>
    <t>Sum assured          `.</t>
  </si>
  <si>
    <r>
      <t xml:space="preserve">Amount of premium        </t>
    </r>
    <r>
      <rPr>
        <sz val="10"/>
        <rFont val="Rupee Foradian"/>
        <family val="2"/>
      </rPr>
      <t>`</t>
    </r>
    <r>
      <rPr>
        <sz val="10"/>
        <rFont val="Arial"/>
        <family val="2"/>
      </rPr>
      <t>.</t>
    </r>
  </si>
  <si>
    <t>Amount                           `.</t>
  </si>
  <si>
    <t>Amount                    `.</t>
  </si>
  <si>
    <t>TOTAL             `.</t>
  </si>
  <si>
    <t xml:space="preserve">                               Total        `.</t>
  </si>
  <si>
    <t xml:space="preserve">                         Total        `.</t>
  </si>
  <si>
    <r>
      <t xml:space="preserve">GRAND TOTAL </t>
    </r>
    <r>
      <rPr>
        <b/>
        <sz val="10"/>
        <rFont val="Rupee Foradian"/>
        <family val="2"/>
      </rPr>
      <t>`</t>
    </r>
  </si>
  <si>
    <t>THIS MASTER SHEET IS NOT FOR PRINT OUT</t>
  </si>
  <si>
    <t xml:space="preserve">  a)  GPF / CPS</t>
  </si>
  <si>
    <t xml:space="preserve">    ix) 80 E Interest towards Education loan</t>
  </si>
  <si>
    <t>PAN NO.</t>
  </si>
  <si>
    <t>HRA Claimed in the salary</t>
  </si>
  <si>
    <t>Health Insurance  (HI)</t>
  </si>
  <si>
    <t>Family Benefit fund (FBF )</t>
  </si>
  <si>
    <t>DEDUCTION U/S VI-A</t>
  </si>
  <si>
    <t>Actual rent paid per month</t>
  </si>
  <si>
    <t>UGC / Pay Commission arrears</t>
  </si>
  <si>
    <t>V</t>
  </si>
  <si>
    <r>
      <t>BSR CODE(</t>
    </r>
    <r>
      <rPr>
        <b/>
        <sz val="12"/>
        <color indexed="8"/>
        <rFont val="Calibri"/>
        <family val="2"/>
      </rPr>
      <t>B</t>
    </r>
    <r>
      <rPr>
        <sz val="12"/>
        <color indexed="8"/>
        <rFont val="Calibri"/>
        <family val="2"/>
      </rPr>
      <t xml:space="preserve">asic </t>
    </r>
    <r>
      <rPr>
        <b/>
        <sz val="12"/>
        <color indexed="8"/>
        <rFont val="Calibri"/>
        <family val="2"/>
      </rPr>
      <t>S</t>
    </r>
    <r>
      <rPr>
        <sz val="12"/>
        <color indexed="8"/>
        <rFont val="Calibri"/>
        <family val="2"/>
      </rPr>
      <t xml:space="preserve">tatistical </t>
    </r>
    <r>
      <rPr>
        <b/>
        <sz val="12"/>
        <color indexed="8"/>
        <rFont val="Calibri"/>
        <family val="2"/>
      </rPr>
      <t>R</t>
    </r>
    <r>
      <rPr>
        <sz val="12"/>
        <color indexed="8"/>
        <rFont val="Calibri"/>
        <family val="2"/>
      </rPr>
      <t>eturns )</t>
    </r>
  </si>
  <si>
    <t>X</t>
  </si>
  <si>
    <t>W</t>
  </si>
  <si>
    <t>Date on which tax deposited</t>
  </si>
  <si>
    <t>Challan serial No.</t>
  </si>
  <si>
    <t>Y</t>
  </si>
  <si>
    <t>Z</t>
  </si>
  <si>
    <t>Tax deducted at source for UGC Arrears</t>
  </si>
  <si>
    <t>Professional Tax deducted</t>
  </si>
  <si>
    <r>
      <t xml:space="preserve">Certified that I am paying sum of   </t>
    </r>
    <r>
      <rPr>
        <b/>
        <sz val="10"/>
        <rFont val="Arial"/>
        <family val="2"/>
      </rPr>
      <t xml:space="preserve">  </t>
    </r>
    <r>
      <rPr>
        <b/>
        <sz val="10"/>
        <rFont val="Rupee Foradian"/>
        <family val="2"/>
      </rPr>
      <t>`</t>
    </r>
  </si>
  <si>
    <r>
      <t xml:space="preserve">Amount deposited </t>
    </r>
    <r>
      <rPr>
        <b/>
        <sz val="14"/>
        <color indexed="8"/>
        <rFont val="Calibri"/>
        <family val="2"/>
      </rPr>
      <t xml:space="preserve"> </t>
    </r>
    <r>
      <rPr>
        <b/>
        <sz val="14"/>
        <color indexed="8"/>
        <rFont val="Rupee Foradian"/>
        <family val="2"/>
      </rPr>
      <t>`</t>
    </r>
  </si>
  <si>
    <t>Tax paid through bank challan</t>
  </si>
  <si>
    <r>
      <rPr>
        <b/>
        <sz val="11"/>
        <rFont val="Calibri"/>
        <family val="2"/>
      </rPr>
      <t>HBA</t>
    </r>
    <r>
      <rPr>
        <b/>
        <sz val="10"/>
        <rFont val="Arial"/>
        <family val="2"/>
      </rPr>
      <t>- Principal</t>
    </r>
  </si>
  <si>
    <r>
      <t>Click on</t>
    </r>
    <r>
      <rPr>
        <b/>
        <sz val="10"/>
        <color indexed="10"/>
        <rFont val="Arial"/>
        <family val="2"/>
      </rPr>
      <t xml:space="preserve"> "Mr."</t>
    </r>
    <r>
      <rPr>
        <sz val="10"/>
        <rFont val="Arial"/>
        <family val="2"/>
      </rPr>
      <t xml:space="preserve"> to cahnge the gender of the Assessee</t>
    </r>
  </si>
  <si>
    <r>
      <t>Deduction</t>
    </r>
    <r>
      <rPr>
        <b/>
        <sz val="10"/>
        <color indexed="10"/>
        <rFont val="Arial"/>
        <family val="2"/>
      </rPr>
      <t xml:space="preserve"> u/s 80 DDB</t>
    </r>
    <r>
      <rPr>
        <sz val="10"/>
        <rFont val="Arial"/>
        <family val="2"/>
      </rPr>
      <t xml:space="preserve"> can be availed by filing return along with original Doctor certificate , not through the employer.</t>
    </r>
  </si>
  <si>
    <t>NOTE :</t>
  </si>
  <si>
    <t>Government Arts College (Men), Nandanam, Chennai-600 035.</t>
  </si>
  <si>
    <t>Rajeswari Vedhachalam Government Arts College, Chengalpattu-603001.</t>
  </si>
  <si>
    <t>Loganatha Narayanaswamy Government Arts College, Ponneri-601 204.</t>
  </si>
  <si>
    <t>Arulmigu Sri Subramaniya Swamy Govt. Arts College, Tiruttani-613209.</t>
  </si>
  <si>
    <t>Muthurangam Government Arts college, Vellore-632 002.</t>
  </si>
  <si>
    <t>Government Thirumagal Mills College, Gudiyatham - 632604.</t>
  </si>
  <si>
    <t xml:space="preserve"> Arignar Anna Government Arts College, Cheyyar - 604 407.</t>
  </si>
  <si>
    <t xml:space="preserve"> Government Arts College, Tiruvannamalai - 606 603.</t>
  </si>
  <si>
    <t xml:space="preserve"> Periyar Arts College, Cuddalore - 607 001.</t>
  </si>
  <si>
    <t xml:space="preserve"> Thiru A Govindasamy Government Arts College, Tindivanam - 604002.</t>
  </si>
  <si>
    <t xml:space="preserve"> Arignar Anna Government Arts College, Villupuram - 605 602.</t>
  </si>
  <si>
    <t xml:space="preserve"> Thiru Kolanjiappar Govt. Arts College, Virudhachalam - 606 001.</t>
  </si>
  <si>
    <t xml:space="preserve"> Govt. Arts College, Chidambaram - 608 102.</t>
  </si>
  <si>
    <t>Govt. Arts College, Salem - 636 007.</t>
  </si>
  <si>
    <t xml:space="preserve"> A.A. Government Arts College for Men, Namakkal - 637 002.</t>
  </si>
  <si>
    <t xml:space="preserve"> Thiruvalluvar Govt. Arts College, Rasipuram - 637 401.</t>
  </si>
  <si>
    <t xml:space="preserve"> A A Govt Arts College, Vadachennyamalai, Attur - 636 121.</t>
  </si>
  <si>
    <t xml:space="preserve"> Government Arts College, Dharmapurai - 636 705.</t>
  </si>
  <si>
    <t xml:space="preserve"> Government Arts College, Arts College for Men, Krishnagiri - 635001.</t>
  </si>
  <si>
    <t xml:space="preserve"> Chikkanna Govt. Arts College, Tiruppur-641 602.</t>
  </si>
  <si>
    <t xml:space="preserve"> Government Arts College, Udumalpet - 642 126.</t>
  </si>
  <si>
    <t xml:space="preserve"> Government Arts College, Udhagamandalam - 643 002.</t>
  </si>
  <si>
    <t xml:space="preserve"> Govt. College (Men), Kumbakonam-612 001.</t>
  </si>
  <si>
    <t xml:space="preserve"> Thiru. Vi.Ka government Arts College, Tiruvarur-610 003.</t>
  </si>
  <si>
    <t xml:space="preserve"> Mannai Rajagopalasamy Govt. Arts College, Mannargudi-614 001.</t>
  </si>
  <si>
    <t xml:space="preserve"> Periyar E.V.R. College, Tiruchirappalli-620 023.</t>
  </si>
  <si>
    <t>Government Arts College, Tiruvarumbur, Tiruchirappalli-620 022.</t>
  </si>
  <si>
    <t>Government Arts College, Ariyalur-621 713.</t>
  </si>
  <si>
    <t xml:space="preserve"> Government Arts College, Thanthonimalai, Karur - 639 005.</t>
  </si>
  <si>
    <t>A A Government Arts College, Musiri - 621 201.</t>
  </si>
  <si>
    <t xml:space="preserve"> H.H. The Rajah's College, Pudukkottai - 622 001.</t>
  </si>
  <si>
    <t>Government Arts College, Melur - 625 106.</t>
  </si>
  <si>
    <t>Sethupathy Government Arts College, Ramanathapuram - 623 502.</t>
  </si>
  <si>
    <t xml:space="preserve"> V.S.S. Government Arts College, Pulankurichi - 630 418.</t>
  </si>
  <si>
    <t>Raja Dorai Singam Government Arts College, Sivaganga - 623560.</t>
  </si>
  <si>
    <t>Queen Marys College, Mylapore, Chennai - 600 004.</t>
  </si>
  <si>
    <t xml:space="preserve"> Bharathi Womens College, North Chennai, Chennai-600 108.</t>
  </si>
  <si>
    <t xml:space="preserve"> Quaid-e-Millath Government Arts College for Women, Chennai-600002</t>
  </si>
  <si>
    <t xml:space="preserve"> A.A. Government Arts College for Women, Walajapet-632 513.</t>
  </si>
  <si>
    <t xml:space="preserve"> Government Arts College for Women, Salem - 636 008.</t>
  </si>
  <si>
    <t xml:space="preserve"> Namakkal Kavingnar Ramalingam Government Arts College for Women,Namakkal - 637 002.</t>
  </si>
  <si>
    <t xml:space="preserve"> L.R.G.Government Arts College (Women), Tiruppur - 638 604.</t>
  </si>
  <si>
    <t xml:space="preserve"> Dharmapuram Gnanambigai Government Arts College for Women, Mayiladuthurai - 609 001.</t>
  </si>
  <si>
    <t xml:space="preserve"> Government College for Women, Kumbakonam - 612 001.</t>
  </si>
  <si>
    <t xml:space="preserve"> Government Arts College for Women, Pudukkottai - 622 003.</t>
  </si>
  <si>
    <t xml:space="preserve"> Sri Meenakshi Government College for Women. Madurai - 625 002.</t>
  </si>
  <si>
    <t xml:space="preserve"> M.V.M. Government Arts College for Women, Dindigul 624 008.</t>
  </si>
  <si>
    <t>Rani Anna Government Arts College (Women), Tirunelveli 627 008.</t>
  </si>
  <si>
    <t>Government Arts College (Women), Krishnagiri 635 001.</t>
  </si>
  <si>
    <t xml:space="preserve"> Government Arts and Science College for Women, Burgur 635 104.</t>
  </si>
  <si>
    <t xml:space="preserve"> Government Arts College for Women, Ramanathapuram 623 501.</t>
  </si>
  <si>
    <t xml:space="preserve"> Institute of Advanced Study in Education, Saidapet, Chennai 600015.</t>
  </si>
  <si>
    <t>Government College of Education, Vellore 632 006.</t>
  </si>
  <si>
    <t xml:space="preserve"> Government College of Education, Komarapalayam 638 183.</t>
  </si>
  <si>
    <t xml:space="preserve"> Government College of Education, Orathanadu 614 625.</t>
  </si>
  <si>
    <t>Government College of Education, Pudukkottai 622 001.</t>
  </si>
  <si>
    <t>Lady Wellingdon Institute of Advanced Study in Education, Chennai 600 005.</t>
  </si>
  <si>
    <t>Government Arts College, Paramakudi 623 707.</t>
  </si>
  <si>
    <r>
      <rPr>
        <sz val="14"/>
        <color indexed="13"/>
        <rFont val="Calibri"/>
        <family val="2"/>
      </rPr>
      <t xml:space="preserve">← </t>
    </r>
    <r>
      <rPr>
        <b/>
        <sz val="9"/>
        <color indexed="13"/>
        <rFont val="Arial"/>
        <family val="2"/>
      </rPr>
      <t>CLICK HERE</t>
    </r>
  </si>
  <si>
    <t>Principal Grade-1</t>
  </si>
  <si>
    <t>Associate Professor of English</t>
  </si>
  <si>
    <t>Associate Professor of Tamil</t>
  </si>
  <si>
    <t>Associate Professor of Physics</t>
  </si>
  <si>
    <t>Associate Professor of Zoology</t>
  </si>
  <si>
    <t>Associate Professor of Computer Science</t>
  </si>
  <si>
    <t>Associate Professor of Geology</t>
  </si>
  <si>
    <t>Associate Professor of History</t>
  </si>
  <si>
    <t>College Librarian</t>
  </si>
  <si>
    <t>Physical Director</t>
  </si>
  <si>
    <t>Assistant  Professor of English</t>
  </si>
  <si>
    <t>Assistant  Professor of Tamil</t>
  </si>
  <si>
    <t>Assistant  Professor of Physics</t>
  </si>
  <si>
    <t>Assistant  Professor of Chemistry</t>
  </si>
  <si>
    <t>Assistant  Professor of Zoology</t>
  </si>
  <si>
    <t>Assistant  Professor of Botany</t>
  </si>
  <si>
    <t>Assistant  Professor of Computer Science</t>
  </si>
  <si>
    <t>Assistant  Professor of  Geology</t>
  </si>
  <si>
    <t>Assistant  Professor of Commerce</t>
  </si>
  <si>
    <t>Assistant  Professor of History</t>
  </si>
  <si>
    <t>Assistant  Professor of Economics</t>
  </si>
  <si>
    <t>Assistant Professor of Business Administration</t>
  </si>
  <si>
    <t>Bursar</t>
  </si>
  <si>
    <t>Superintendent</t>
  </si>
  <si>
    <t>Juniour Assistant</t>
  </si>
  <si>
    <t>FURNISH BELOW  THE DETAILS OF TAX DEPOSITED THROUGH BANK</t>
  </si>
  <si>
    <t xml:space="preserve">  `</t>
  </si>
  <si>
    <r>
      <rPr>
        <b/>
        <sz val="10"/>
        <color indexed="8"/>
        <rFont val="Calibri"/>
        <family val="2"/>
      </rPr>
      <t xml:space="preserve">←   </t>
    </r>
    <r>
      <rPr>
        <b/>
        <sz val="10"/>
        <rFont val="Arial"/>
        <family val="2"/>
      </rPr>
      <t>Click here</t>
    </r>
  </si>
  <si>
    <r>
      <t xml:space="preserve">Tution fee( for two children)        </t>
    </r>
    <r>
      <rPr>
        <b/>
        <sz val="11"/>
        <rFont val="Arial"/>
        <family val="2"/>
      </rPr>
      <t xml:space="preserve"> </t>
    </r>
    <r>
      <rPr>
        <b/>
        <sz val="11"/>
        <rFont val="Rupee Foradian"/>
        <family val="2"/>
      </rPr>
      <t>`</t>
    </r>
  </si>
  <si>
    <t>SAVINGS under 80 c</t>
  </si>
  <si>
    <t xml:space="preserve">  h) Repayment of HBA  advance(Principle)</t>
  </si>
  <si>
    <r>
      <t xml:space="preserve">Contribution to Pension Fund </t>
    </r>
    <r>
      <rPr>
        <b/>
        <sz val="10"/>
        <color indexed="10"/>
        <rFont val="Arial"/>
        <family val="2"/>
      </rPr>
      <t xml:space="preserve">( 80 CCC)             </t>
    </r>
    <r>
      <rPr>
        <b/>
        <sz val="11"/>
        <rFont val="Rupee Foradian"/>
        <family val="2"/>
      </rPr>
      <t>`</t>
    </r>
  </si>
  <si>
    <r>
      <t>LESS Deduction</t>
    </r>
    <r>
      <rPr>
        <sz val="8"/>
        <color indexed="11"/>
        <rFont val="Verdana"/>
        <family val="2"/>
      </rPr>
      <t xml:space="preserve"> </t>
    </r>
    <r>
      <rPr>
        <b/>
        <sz val="8"/>
        <color indexed="11"/>
        <rFont val="Verdana"/>
        <family val="2"/>
      </rPr>
      <t>u/s 80C-(LIC-NSC-NSC accd.int.-GPF-PPF-ULIP-HBAPrinciple-TUTION FEE etc.,) &amp; Section under 80CCC</t>
    </r>
  </si>
  <si>
    <r>
      <t xml:space="preserve">NSC- </t>
    </r>
    <r>
      <rPr>
        <b/>
        <sz val="11"/>
        <rFont val="Calibri"/>
        <family val="2"/>
      </rPr>
      <t>Accrued interest</t>
    </r>
  </si>
  <si>
    <r>
      <t xml:space="preserve">wherever </t>
    </r>
    <r>
      <rPr>
        <b/>
        <sz val="9"/>
        <color indexed="10"/>
        <rFont val="Arial"/>
        <family val="2"/>
      </rPr>
      <t xml:space="preserve">" click here " </t>
    </r>
    <r>
      <rPr>
        <b/>
        <sz val="9"/>
        <rFont val="Arial"/>
        <family val="2"/>
      </rPr>
      <t>appears</t>
    </r>
    <r>
      <rPr>
        <sz val="9"/>
        <rFont val="Arial"/>
        <family val="2"/>
      </rPr>
      <t xml:space="preserve"> use drop down menu to choose your option to fix your appropriate </t>
    </r>
    <r>
      <rPr>
        <b/>
        <sz val="9"/>
        <color indexed="10"/>
        <rFont val="Arial"/>
        <family val="2"/>
      </rPr>
      <t>Grade pay, college,</t>
    </r>
    <r>
      <rPr>
        <b/>
        <sz val="9"/>
        <rFont val="Arial"/>
        <family val="2"/>
      </rPr>
      <t xml:space="preserve"> </t>
    </r>
    <r>
      <rPr>
        <b/>
        <sz val="9"/>
        <color indexed="10"/>
        <rFont val="Arial"/>
        <family val="2"/>
      </rPr>
      <t xml:space="preserve">HRA, CCA </t>
    </r>
    <r>
      <rPr>
        <b/>
        <sz val="9"/>
        <rFont val="Arial"/>
        <family val="2"/>
      </rPr>
      <t>&amp;</t>
    </r>
    <r>
      <rPr>
        <b/>
        <sz val="9"/>
        <color indexed="10"/>
        <rFont val="Arial"/>
        <family val="2"/>
      </rPr>
      <t xml:space="preserve"> Increment quarter </t>
    </r>
  </si>
  <si>
    <r>
      <rPr>
        <b/>
        <sz val="14"/>
        <color indexed="10"/>
        <rFont val="Calibri"/>
        <family val="2"/>
      </rPr>
      <t xml:space="preserve">80 E </t>
    </r>
    <r>
      <rPr>
        <b/>
        <sz val="10"/>
        <rFont val="Calibri"/>
        <family val="2"/>
      </rPr>
      <t xml:space="preserve">(Edu.Loan.Int.) Entire Amount   </t>
    </r>
    <r>
      <rPr>
        <b/>
        <sz val="11"/>
        <rFont val="Calibri"/>
        <family val="2"/>
      </rPr>
      <t xml:space="preserve"> </t>
    </r>
    <r>
      <rPr>
        <b/>
        <sz val="11"/>
        <rFont val="Rupee Foradian"/>
        <family val="2"/>
      </rPr>
      <t>`</t>
    </r>
  </si>
  <si>
    <t>Tax deduction per month from March</t>
  </si>
  <si>
    <t>Assistant  Professor of Mathematics</t>
  </si>
  <si>
    <t xml:space="preserve"> Dr. Ambedkar Government Arts College, (Autonomous)Vyasarpadi, Chennai - 600039.</t>
  </si>
  <si>
    <t xml:space="preserve"> Presidency College, (Autonomous), Chennai 600005.</t>
  </si>
  <si>
    <r>
      <rPr>
        <b/>
        <sz val="11"/>
        <rFont val="Arial"/>
        <family val="2"/>
      </rPr>
      <t xml:space="preserve">AFTER DOWN LOADING THIS FILE, PLEASE OPERATE  KEEPING THE FILE IN  </t>
    </r>
    <r>
      <rPr>
        <sz val="11"/>
        <rFont val="Arial"/>
        <family val="2"/>
      </rPr>
      <t xml:space="preserve"> </t>
    </r>
    <r>
      <rPr>
        <b/>
        <sz val="11"/>
        <color indexed="10"/>
        <rFont val="Arial"/>
        <family val="2"/>
      </rPr>
      <t>" READ ONLY "   FORMAT</t>
    </r>
  </si>
  <si>
    <t>Government Arts College (Autonomous) , Coimbatore - 641 018</t>
  </si>
  <si>
    <t>Kunthavai Nachiyar Government Arts College for Women, Thanjavur</t>
  </si>
  <si>
    <t>Government Arts College, Surandai</t>
  </si>
  <si>
    <t>Government Arts College for Women, Sivagangai-630 562</t>
  </si>
  <si>
    <t>Raja Serfoji Govt.College, Thanjavur - 613 005</t>
  </si>
  <si>
    <t>Government College of Education  for Women , Coimbatore - 641 001</t>
  </si>
  <si>
    <t>Government Arts College for Women, Nilakkotai.</t>
  </si>
  <si>
    <t>Government Arts College , Kulithalai</t>
  </si>
  <si>
    <t xml:space="preserve">           by which income exceeds Rs.10,00,000 )</t>
  </si>
  <si>
    <t xml:space="preserve">           '@ 30 % of the amount by which income exceeds Rs.10,00,000)</t>
  </si>
  <si>
    <t xml:space="preserve">           of the amount by which income exceeds Rs.5,00,000/-</t>
  </si>
  <si>
    <r>
      <rPr>
        <b/>
        <sz val="14"/>
        <color indexed="8"/>
        <rFont val="Calibri"/>
        <family val="2"/>
      </rPr>
      <t xml:space="preserve">←   </t>
    </r>
    <r>
      <rPr>
        <b/>
        <sz val="14"/>
        <rFont val="Arial"/>
        <family val="2"/>
      </rPr>
      <t>Click here</t>
    </r>
  </si>
  <si>
    <t>Pay</t>
  </si>
  <si>
    <t>AGP</t>
  </si>
  <si>
    <t>Hill.Al/Conv.All</t>
  </si>
  <si>
    <t>18.   TOTAL TAX PAYABLE  ( 16+ 17 )</t>
  </si>
  <si>
    <t>21.      Tax paid through Bank challan</t>
  </si>
  <si>
    <t>Mr.</t>
  </si>
  <si>
    <t>25.      CERTIFICATE :</t>
  </si>
  <si>
    <t>E Cess</t>
  </si>
  <si>
    <t>22.      Balance of Income Tax to be deducted (IT + Education Cess)</t>
  </si>
  <si>
    <t xml:space="preserve">23      Balance of Income Tax to be deducted </t>
  </si>
  <si>
    <t xml:space="preserve">24      Balance of Education Cess to be deducted </t>
  </si>
  <si>
    <t>BALANCE TAX TO BE DEDUCTED FROM FEBRUARY SALARY (IT + Cess)</t>
  </si>
  <si>
    <t xml:space="preserve">BALANCE TAX TO BE DEDUCTED FROM FEBRUARY SALARY </t>
  </si>
  <si>
    <t xml:space="preserve">BALANCE Education Cess TO BE DEDUCTED FROM FEBRUARY SALARY </t>
  </si>
  <si>
    <t>Full Name : Thirumathi.</t>
  </si>
  <si>
    <t>E - Cess</t>
  </si>
  <si>
    <t>ROP</t>
  </si>
  <si>
    <t>Associate Professor of Botany</t>
  </si>
  <si>
    <t>Associate Professor of Commerce</t>
  </si>
  <si>
    <t>Assistant</t>
  </si>
  <si>
    <t>Lab Assistant</t>
  </si>
  <si>
    <t>Principal/Bursar</t>
  </si>
  <si>
    <r>
      <t xml:space="preserve">        (b) </t>
    </r>
    <r>
      <rPr>
        <b/>
        <sz val="11"/>
        <color indexed="8"/>
        <rFont val="Calibri"/>
        <family val="2"/>
      </rPr>
      <t xml:space="preserve"> section 80 CCC</t>
    </r>
  </si>
  <si>
    <t xml:space="preserve">   vii) 80G - Donations to CM's/PM's Relief Fund</t>
  </si>
  <si>
    <r>
      <rPr>
        <b/>
        <sz val="11"/>
        <color indexed="10"/>
        <rFont val="Arial"/>
        <family val="2"/>
      </rPr>
      <t>80 G</t>
    </r>
    <r>
      <rPr>
        <b/>
        <sz val="10"/>
        <rFont val="Arial"/>
        <family val="2"/>
      </rPr>
      <t xml:space="preserve"> (CM/PM Relief Fund)</t>
    </r>
  </si>
  <si>
    <t>(Signature of person responsible for deduction of tax)</t>
  </si>
  <si>
    <t>17. Less : Relief under section 89 (attach details)</t>
  </si>
  <si>
    <t>18. Tax payable (14-15)</t>
  </si>
  <si>
    <t>16. Tax payable (14+15)</t>
  </si>
  <si>
    <t>PART-B  (Annexure)</t>
  </si>
  <si>
    <t xml:space="preserve">14.   TAX PAYABLE </t>
  </si>
  <si>
    <t>16.   TAX PAYABLE  (14-15)</t>
  </si>
  <si>
    <t xml:space="preserve">          h.  Repayment of house building advance (Max.Rs.150,000/-)</t>
  </si>
  <si>
    <t xml:space="preserve">      2)  For Female up to Rs. 250,000</t>
  </si>
  <si>
    <t xml:space="preserve">          b.   FBF+ SPF</t>
  </si>
  <si>
    <t xml:space="preserve"> Signature       :</t>
  </si>
  <si>
    <t xml:space="preserve"> Designation    :</t>
  </si>
  <si>
    <t xml:space="preserve">Designation         :             </t>
  </si>
  <si>
    <t>PAN  No.              :</t>
  </si>
  <si>
    <t>FBF+SPF</t>
  </si>
  <si>
    <t xml:space="preserve">14. Tax on total income </t>
  </si>
  <si>
    <t>Government Arts and Science College, Peravurani</t>
  </si>
  <si>
    <t>Government Arts and Science College, Thiruvadanai</t>
  </si>
  <si>
    <t>Government Arts and Science College, Kadaladi</t>
  </si>
  <si>
    <t>Government Arts and Science College, Karambakudi</t>
  </si>
  <si>
    <t>Government Arts and Science College, Mudukulathur</t>
  </si>
  <si>
    <t>Government Arts and Science College, Sivakasi</t>
  </si>
  <si>
    <t>Government Arts and Science College, Kovilpatti</t>
  </si>
  <si>
    <t>Government Arts and Science College, Komarapalayam</t>
  </si>
  <si>
    <t>Government Arts and Science College, Hosur</t>
  </si>
  <si>
    <t>Government Arts and Science College, Uthiramerur</t>
  </si>
  <si>
    <t>Government Arts and Science College, Kangayam</t>
  </si>
  <si>
    <t>Government Arts and Science College for Women, Kariamangalam</t>
  </si>
  <si>
    <t>Assistant Professor of Hindi</t>
  </si>
  <si>
    <t xml:space="preserve">      1)  For Male   Up to  Rs. 250,000/-                </t>
  </si>
  <si>
    <t>PAN:</t>
  </si>
  <si>
    <t>TAN:</t>
  </si>
  <si>
    <r>
      <rPr>
        <b/>
        <sz val="10"/>
        <rFont val="Arial"/>
        <family val="2"/>
      </rPr>
      <t>All that you uoght to do is that fill up the</t>
    </r>
    <r>
      <rPr>
        <b/>
        <sz val="10"/>
        <color indexed="10"/>
        <rFont val="Arial"/>
        <family val="2"/>
      </rPr>
      <t xml:space="preserve"> INPUT</t>
    </r>
    <r>
      <rPr>
        <b/>
        <sz val="10"/>
        <rFont val="Arial"/>
        <family val="2"/>
      </rPr>
      <t xml:space="preserve"> sheet  with all the required data and take a </t>
    </r>
    <r>
      <rPr>
        <b/>
        <sz val="10"/>
        <color indexed="10"/>
        <rFont val="Arial"/>
        <family val="2"/>
      </rPr>
      <t>print out of</t>
    </r>
    <r>
      <rPr>
        <b/>
        <sz val="10"/>
        <color indexed="60"/>
        <rFont val="Arial"/>
        <family val="2"/>
      </rPr>
      <t xml:space="preserve"> </t>
    </r>
    <r>
      <rPr>
        <b/>
        <i/>
        <sz val="10"/>
        <color indexed="60"/>
        <rFont val="Arial"/>
        <family val="2"/>
      </rPr>
      <t>Pay drawn particulas,</t>
    </r>
    <r>
      <rPr>
        <b/>
        <sz val="10"/>
        <color indexed="10"/>
        <rFont val="Arial"/>
        <family val="2"/>
      </rPr>
      <t xml:space="preserve"> </t>
    </r>
    <r>
      <rPr>
        <b/>
        <i/>
        <sz val="10"/>
        <color indexed="10"/>
        <rFont val="Arial"/>
        <family val="2"/>
      </rPr>
      <t>IT Form,</t>
    </r>
    <r>
      <rPr>
        <b/>
        <sz val="10"/>
        <color indexed="10"/>
        <rFont val="Arial"/>
        <family val="2"/>
      </rPr>
      <t xml:space="preserve"> </t>
    </r>
    <r>
      <rPr>
        <b/>
        <i/>
        <sz val="10"/>
        <color indexed="56"/>
        <rFont val="Arial"/>
        <family val="2"/>
      </rPr>
      <t>Savings annexure</t>
    </r>
    <r>
      <rPr>
        <b/>
        <sz val="10"/>
        <color indexed="10"/>
        <rFont val="Arial"/>
        <family val="2"/>
      </rPr>
      <t>,</t>
    </r>
    <r>
      <rPr>
        <b/>
        <sz val="10"/>
        <color indexed="53"/>
        <rFont val="Arial"/>
        <family val="2"/>
      </rPr>
      <t xml:space="preserve"> </t>
    </r>
    <r>
      <rPr>
        <b/>
        <i/>
        <sz val="10"/>
        <color indexed="53"/>
        <rFont val="Arial"/>
        <family val="2"/>
      </rPr>
      <t>Form -16</t>
    </r>
    <r>
      <rPr>
        <b/>
        <i/>
        <sz val="10"/>
        <color indexed="40"/>
        <rFont val="Arial"/>
        <family val="2"/>
      </rPr>
      <t>annexure</t>
    </r>
    <r>
      <rPr>
        <b/>
        <i/>
        <sz val="10"/>
        <color indexed="10"/>
        <rFont val="Arial"/>
        <family val="2"/>
      </rPr>
      <t>.</t>
    </r>
  </si>
  <si>
    <r>
      <rPr>
        <b/>
        <sz val="12"/>
        <color indexed="10"/>
        <rFont val="Calibri"/>
        <family val="2"/>
      </rPr>
      <t>80- D</t>
    </r>
    <r>
      <rPr>
        <b/>
        <sz val="11"/>
        <rFont val="Calibri"/>
        <family val="2"/>
      </rPr>
      <t xml:space="preserve"> (Medi claim- Max. </t>
    </r>
    <r>
      <rPr>
        <b/>
        <sz val="11"/>
        <rFont val="Rupee Foradian"/>
        <family val="2"/>
      </rPr>
      <t>`</t>
    </r>
    <r>
      <rPr>
        <b/>
        <sz val="11"/>
        <rFont val="Calibri"/>
        <family val="2"/>
      </rPr>
      <t xml:space="preserve">25000 )  </t>
    </r>
    <r>
      <rPr>
        <b/>
        <sz val="11"/>
        <rFont val="Rupee Foradian"/>
        <family val="2"/>
      </rPr>
      <t>`</t>
    </r>
    <r>
      <rPr>
        <b/>
        <sz val="11"/>
        <rFont val="Calibri"/>
        <family val="2"/>
      </rPr>
      <t xml:space="preserve"> 3</t>
    </r>
  </si>
  <si>
    <r>
      <t xml:space="preserve">Aggregate amount deductible under sections  </t>
    </r>
    <r>
      <rPr>
        <b/>
        <sz val="10"/>
        <color indexed="8"/>
        <rFont val="Calibri"/>
        <family val="2"/>
      </rPr>
      <t xml:space="preserve">80C, 80CCC and 80CCD(1) </t>
    </r>
    <r>
      <rPr>
        <sz val="10"/>
        <color indexed="8"/>
        <rFont val="Calibri"/>
        <family val="2"/>
      </rPr>
      <t xml:space="preserve"> shall not exceed 1.5 lakh  rupees  </t>
    </r>
  </si>
  <si>
    <t>TAXABLE INCOME ROUNDED OFF TO THE NExT TEN Rupees.</t>
  </si>
  <si>
    <t xml:space="preserve">      b) Rounded off to the next Ten rupees</t>
  </si>
  <si>
    <t>Surrender Leave Salary</t>
  </si>
  <si>
    <t>Recovery of Pay</t>
  </si>
  <si>
    <r>
      <t>I,</t>
    </r>
    <r>
      <rPr>
        <b/>
        <sz val="10"/>
        <color indexed="8"/>
        <rFont val="Calibri"/>
        <family val="2"/>
      </rPr>
      <t xml:space="preserve"> Thiru  CHIDAMBARAM RAKKAPPAN RAJAMOHAN </t>
    </r>
    <r>
      <rPr>
        <sz val="10"/>
        <color indexed="8"/>
        <rFont val="Calibri"/>
        <family val="2"/>
      </rPr>
      <t>S/o RAKKAPPAN CHIDAMBARAM,   of working in the capacity of Bursar(Designation) do hereby  certify that the information given above is true,complete and correct and is based on the books of account ,documents, TDS statements and other available records.</t>
    </r>
  </si>
  <si>
    <t>Thiru. CHIDAMBARAM RAKKAPPAN RAJAMOHAN</t>
  </si>
  <si>
    <t>Karaikudi</t>
  </si>
  <si>
    <t>MRIA02279E</t>
  </si>
  <si>
    <t>Designation: Bursar</t>
  </si>
  <si>
    <t xml:space="preserve">          a.   GPF subscription</t>
  </si>
  <si>
    <t>80CCD(1B)</t>
  </si>
  <si>
    <r>
      <t xml:space="preserve">        (c)</t>
    </r>
    <r>
      <rPr>
        <b/>
        <sz val="11"/>
        <color indexed="8"/>
        <rFont val="Calibri"/>
        <family val="2"/>
      </rPr>
      <t xml:space="preserve">  section 80 CCD(1)</t>
    </r>
  </si>
  <si>
    <t>Section 80CCD(1B)</t>
  </si>
  <si>
    <t xml:space="preserve"> Name and Address of the Employee</t>
  </si>
  <si>
    <t>Parmanent Account Number</t>
  </si>
  <si>
    <t>Residential Status</t>
  </si>
  <si>
    <t>Individual</t>
  </si>
  <si>
    <t>Particulars of Income under any head of 
income other than "salaries" (not being a loss under any such head other than the loss under the head "Income from house property") received in the financial year</t>
  </si>
  <si>
    <t>-</t>
  </si>
  <si>
    <t>(i)</t>
  </si>
  <si>
    <t>(ii)</t>
  </si>
  <si>
    <t>Profits and gains of business or 
profession</t>
  </si>
  <si>
    <t>(iii)</t>
  </si>
  <si>
    <t>Capital gains</t>
  </si>
  <si>
    <t>(iv)</t>
  </si>
  <si>
    <t>Income from other Sources</t>
  </si>
  <si>
    <t>(a)  Dividends</t>
  </si>
  <si>
    <t>(b)  Interest</t>
  </si>
  <si>
    <t>(c)  Other Incomes (Specify)</t>
  </si>
  <si>
    <t>Signature of the Employee</t>
  </si>
  <si>
    <t xml:space="preserve">Verification </t>
  </si>
  <si>
    <t xml:space="preserve">Verified today, the </t>
  </si>
  <si>
    <t>Place    :</t>
  </si>
  <si>
    <t>FORM NO 12 C (See rule 26B)</t>
  </si>
  <si>
    <t>Form for sending Particulars of income under 192(2B) for the year</t>
  </si>
  <si>
    <t xml:space="preserve">day of </t>
  </si>
  <si>
    <r>
      <t>Income from house property
(</t>
    </r>
    <r>
      <rPr>
        <i/>
        <sz val="9"/>
        <rFont val="Arial"/>
        <family val="2"/>
      </rPr>
      <t>Incase of loss, enclose computation therof</t>
    </r>
    <r>
      <rPr>
        <sz val="10"/>
        <rFont val="Arial"/>
        <family val="2"/>
      </rPr>
      <t>)</t>
    </r>
  </si>
  <si>
    <r>
      <t>Total (</t>
    </r>
    <r>
      <rPr>
        <sz val="10"/>
        <rFont val="Arial"/>
        <family val="2"/>
      </rPr>
      <t>(a)+(b)+(c)</t>
    </r>
    <r>
      <rPr>
        <b/>
        <sz val="10"/>
        <rFont val="Arial"/>
        <family val="2"/>
      </rPr>
      <t>)</t>
    </r>
  </si>
  <si>
    <t>Date     :</t>
  </si>
  <si>
    <t>Date      :</t>
  </si>
  <si>
    <t>to the best of my knowledge and belief.</t>
  </si>
  <si>
    <t xml:space="preserve">do hereby declare that what is stated above is true </t>
  </si>
  <si>
    <t>I,</t>
  </si>
  <si>
    <t>Aggeregate of sub-items (i) to (iv) of item 4</t>
  </si>
  <si>
    <t>Tax deducted at source (enclose                           certificate(s) issued under section 203)</t>
  </si>
  <si>
    <t xml:space="preserve">11.   Total deductions eligible under Chapter VI A (10 iv b + v + vi + vii + viii+ix+x) </t>
  </si>
  <si>
    <t xml:space="preserve">    v)  80D Medical Insurance Premium Paid + NHIS (Max : Rs. 25,000/-) </t>
  </si>
  <si>
    <r>
      <t xml:space="preserve">   vi)  80DD - Medical treatment for handicapped Dependant </t>
    </r>
    <r>
      <rPr>
        <b/>
        <sz val="10"/>
        <rFont val="Arial"/>
        <family val="2"/>
      </rPr>
      <t>(Max: Rs. 125000/-)</t>
    </r>
  </si>
  <si>
    <r>
      <t xml:space="preserve">  viii)  80U - Deductions in respect of totally blind or mentally retarded</t>
    </r>
    <r>
      <rPr>
        <b/>
        <sz val="9"/>
        <rFont val="Arial"/>
        <family val="2"/>
      </rPr>
      <t xml:space="preserve"> (Max:Rs.125000)</t>
    </r>
  </si>
  <si>
    <r>
      <t xml:space="preserve">HBA- Interest </t>
    </r>
    <r>
      <rPr>
        <b/>
        <sz val="11"/>
        <color indexed="10"/>
        <rFont val="Calibri"/>
        <family val="2"/>
      </rPr>
      <t>(Max.200000)</t>
    </r>
  </si>
  <si>
    <t xml:space="preserve">  b)  SPF+FBF</t>
  </si>
  <si>
    <t xml:space="preserve">   ( after 1-04-1999-upto Rs.2,00,000/-) (Prior to 01-04-1999 upto Rs.30,000/-)</t>
  </si>
  <si>
    <r>
      <rPr>
        <b/>
        <sz val="11"/>
        <color indexed="10"/>
        <rFont val="Arial"/>
        <family val="2"/>
      </rPr>
      <t>80  DD</t>
    </r>
    <r>
      <rPr>
        <b/>
        <sz val="9"/>
        <rFont val="Arial"/>
        <family val="2"/>
      </rPr>
      <t xml:space="preserve">( Medical treatment for handicap dependent. Max. </t>
    </r>
    <r>
      <rPr>
        <b/>
        <sz val="9"/>
        <rFont val="Rupee Foradian"/>
        <family val="2"/>
      </rPr>
      <t>`</t>
    </r>
    <r>
      <rPr>
        <b/>
        <sz val="9"/>
        <rFont val="Arial"/>
        <family val="2"/>
      </rPr>
      <t xml:space="preserve">125000)   </t>
    </r>
    <r>
      <rPr>
        <b/>
        <sz val="10"/>
        <rFont val="Rupee Foradian"/>
        <family val="2"/>
      </rPr>
      <t>`</t>
    </r>
  </si>
  <si>
    <t>Alagappa Government Arts College, Karaikudi - 630 003.</t>
  </si>
  <si>
    <t>Typist</t>
  </si>
  <si>
    <t>Assistant Professor of Computer Application</t>
  </si>
  <si>
    <t>Pay Arrears</t>
  </si>
  <si>
    <t xml:space="preserve">      2)  Rs.5,00,001/-  to Rs.10,00,000 /-  @  20 % ie.Rs.12500+20%</t>
  </si>
  <si>
    <t xml:space="preserve">      1)  Rs.250,001/-  to  Rs.5,00,000/- @ 5 %  ( ie. Rs.12500/-)</t>
  </si>
  <si>
    <t xml:space="preserve">      2)  Rs.5,00,001/-  to  Rs.10,00,000/  @ 20 % ie.Rs.12500+20%</t>
  </si>
  <si>
    <t xml:space="preserve">      3)  Where the total amount exceeds Rs.10,00,001/-  (Rs. 112500+ </t>
  </si>
  <si>
    <t xml:space="preserve">      1)  Rs.250001/-  to  Rs.5,00,000 /-  @  5 %  ( ie. Rs.12500/-)</t>
  </si>
  <si>
    <t xml:space="preserve">      3) Above  Rs.10,00,000(Rs. 112500+ @ 30% of the amount</t>
  </si>
  <si>
    <t>Standard Deduction</t>
  </si>
  <si>
    <t>EDUCATIONAL CESS TAX  @ 4%</t>
  </si>
  <si>
    <t xml:space="preserve">    iii) U/s 80CCD(1) - Contribution to Pension Scheme subject to a Max of Rs.150000/-</t>
  </si>
  <si>
    <t xml:space="preserve">    ii)  U/s 80CCC Contribution to Pension Fund subject to a Max of Rs.150000/-</t>
  </si>
  <si>
    <t>17.       Educational cess Tax @ 4%</t>
  </si>
  <si>
    <t>15. Educational cess @ 4%( on tax computed  at S.NO.14)</t>
  </si>
  <si>
    <t>Coveyance allowance</t>
  </si>
  <si>
    <t xml:space="preserve">     (a) Standard Deduction</t>
  </si>
  <si>
    <t xml:space="preserve">TOTAL </t>
  </si>
  <si>
    <r>
      <t xml:space="preserve">         b) Subject to overall limit of</t>
    </r>
    <r>
      <rPr>
        <b/>
        <sz val="10"/>
        <rFont val="Arial"/>
        <family val="2"/>
      </rPr>
      <t xml:space="preserve"> Rs.1,50,000/-</t>
    </r>
  </si>
  <si>
    <t>Coveyance allowance(for Diif. Abled)  if any</t>
  </si>
  <si>
    <t>Conveyance Allow.</t>
  </si>
  <si>
    <t>4   Standard Deduction 16(i)</t>
  </si>
  <si>
    <t xml:space="preserve">4.1    Tax on Employment  (ProfessionaL Tax) Sec 16 (3) b </t>
  </si>
  <si>
    <t>2.1   Less exempted conveyance Allowance  Rs.</t>
  </si>
  <si>
    <t>Any Other Investment</t>
  </si>
  <si>
    <t>j) Jeevan Suraksha - 80CCC</t>
  </si>
  <si>
    <t xml:space="preserve"> k) Any other Investment</t>
  </si>
  <si>
    <t>If Taxable income &lt;= 5 lakhs  Tax Rebate</t>
  </si>
  <si>
    <t>15.      If Total Taxable income &lt;=5 lakhs, Spl Tax rebate</t>
  </si>
  <si>
    <t>13. Special Tax Rebate If Taxable Income &lt; =500000</t>
  </si>
  <si>
    <r>
      <t xml:space="preserve">Any subsequent changes  on the input given  against </t>
    </r>
    <r>
      <rPr>
        <b/>
        <sz val="10"/>
        <color indexed="10"/>
        <rFont val="Arial"/>
        <family val="2"/>
      </rPr>
      <t xml:space="preserve">GPF </t>
    </r>
    <r>
      <rPr>
        <sz val="10"/>
        <rFont val="Arial"/>
        <family val="2"/>
      </rPr>
      <t>amount</t>
    </r>
    <r>
      <rPr>
        <b/>
        <sz val="10"/>
        <color indexed="10"/>
        <rFont val="Arial"/>
        <family val="2"/>
      </rPr>
      <t xml:space="preserve"> and tax being deducted  from March-2019 ,  </t>
    </r>
    <r>
      <rPr>
        <sz val="10"/>
        <rFont val="Arial"/>
        <family val="2"/>
      </rPr>
      <t xml:space="preserve">may also be done on the </t>
    </r>
    <r>
      <rPr>
        <b/>
        <sz val="10"/>
        <color indexed="10"/>
        <rFont val="Arial"/>
        <family val="2"/>
      </rPr>
      <t>Master sheet.</t>
    </r>
  </si>
  <si>
    <r>
      <rPr>
        <b/>
        <sz val="10"/>
        <color theme="1"/>
        <rFont val="Arial"/>
        <family val="2"/>
      </rPr>
      <t>Enter next cell value  in the same level</t>
    </r>
    <r>
      <rPr>
        <b/>
        <sz val="12"/>
        <color theme="1"/>
        <rFont val="Calibri"/>
        <family val="2"/>
        <scheme val="minor"/>
      </rPr>
      <t xml:space="preserve"> </t>
    </r>
    <r>
      <rPr>
        <b/>
        <sz val="12"/>
        <color theme="1"/>
        <rFont val="Calibri"/>
        <family val="2"/>
      </rPr>
      <t>→</t>
    </r>
  </si>
  <si>
    <r>
      <t xml:space="preserve">Amount Exempted from tax </t>
    </r>
    <r>
      <rPr>
        <sz val="12"/>
        <rFont val="Rupee Foradian"/>
        <family val="2"/>
      </rPr>
      <t>»»</t>
    </r>
  </si>
  <si>
    <t>Hill Allowance / Conveyance Allowance for Disabled Challenged</t>
  </si>
  <si>
    <r>
      <t xml:space="preserve">80 U </t>
    </r>
    <r>
      <rPr>
        <b/>
        <sz val="12"/>
        <color theme="1"/>
        <rFont val="Arial"/>
        <family val="2"/>
      </rPr>
      <t>(</t>
    </r>
    <r>
      <rPr>
        <b/>
        <sz val="10"/>
        <color theme="1"/>
        <rFont val="Arial"/>
        <family val="2"/>
      </rPr>
      <t>For Disabled)</t>
    </r>
    <r>
      <rPr>
        <b/>
        <sz val="10"/>
        <color indexed="10"/>
        <rFont val="Arial"/>
        <family val="2"/>
      </rPr>
      <t xml:space="preserve">
             Max-125000                   </t>
    </r>
    <r>
      <rPr>
        <b/>
        <sz val="11"/>
        <rFont val="Rupee Foradian"/>
        <family val="2"/>
      </rPr>
      <t>`</t>
    </r>
  </si>
  <si>
    <r>
      <t xml:space="preserve">80TTA </t>
    </r>
    <r>
      <rPr>
        <b/>
        <sz val="12"/>
        <color theme="1"/>
        <rFont val="Arial"/>
        <family val="2"/>
      </rPr>
      <t>(</t>
    </r>
    <r>
      <rPr>
        <b/>
        <sz val="10"/>
        <color theme="1"/>
        <rFont val="Arial"/>
        <family val="2"/>
      </rPr>
      <t>Savings Bank Interest)</t>
    </r>
    <r>
      <rPr>
        <b/>
        <sz val="10"/>
        <color indexed="10"/>
        <rFont val="Arial"/>
        <family val="2"/>
      </rPr>
      <t xml:space="preserve">
             Max-10000                   </t>
    </r>
    <r>
      <rPr>
        <b/>
        <sz val="11"/>
        <rFont val="Rupee Foradian"/>
        <family val="2"/>
      </rPr>
      <t>`</t>
    </r>
  </si>
  <si>
    <t>80TTA</t>
  </si>
  <si>
    <r>
      <t xml:space="preserve">     x) 80 TTA Savings Bank Interest (</t>
    </r>
    <r>
      <rPr>
        <b/>
        <sz val="9"/>
        <rFont val="Arial"/>
        <family val="2"/>
      </rPr>
      <t>Max: 10,000</t>
    </r>
    <r>
      <rPr>
        <sz val="9"/>
        <rFont val="Arial"/>
        <family val="2"/>
      </rPr>
      <t>)</t>
    </r>
  </si>
  <si>
    <r>
      <t xml:space="preserve">   xi) U/s 80CCD(1B) - Contribution to Pension Scheme (</t>
    </r>
    <r>
      <rPr>
        <b/>
        <sz val="10"/>
        <rFont val="Arial"/>
        <family val="2"/>
      </rPr>
      <t>Max:Rs.50000</t>
    </r>
    <r>
      <rPr>
        <sz val="10"/>
        <rFont val="Arial"/>
        <family val="2"/>
      </rPr>
      <t>)</t>
    </r>
  </si>
  <si>
    <t>vii)</t>
  </si>
  <si>
    <t>vi)</t>
  </si>
  <si>
    <t>Section 80TTA</t>
  </si>
  <si>
    <t>Associate Professor of Business Administration</t>
  </si>
  <si>
    <t>Associate Professor of Computer Applications</t>
  </si>
  <si>
    <t>Associate  Professor of Chemistry</t>
  </si>
  <si>
    <t>Associate Professor of Mathematics</t>
  </si>
  <si>
    <t>Associate Professor of Economics</t>
  </si>
  <si>
    <t>Associate Professor of Hindi</t>
  </si>
  <si>
    <t>COMPUTATION OF INCOME TAX  -  2023-2024</t>
  </si>
  <si>
    <r>
      <t xml:space="preserve">GROSS SALARY- </t>
    </r>
    <r>
      <rPr>
        <b/>
        <sz val="10"/>
        <color indexed="11"/>
        <rFont val="Verdana"/>
        <family val="2"/>
      </rPr>
      <t>March 2024-Feb2025</t>
    </r>
  </si>
  <si>
    <t>TAX DEDUCTED FROM  SALARY UP TO JANUARY-2025</t>
  </si>
  <si>
    <t>Education Cess DEDUCTED FROM  SALARY UP TO JANUARY-2025</t>
  </si>
  <si>
    <t>INCOME TAX FOR THE FY  2025-  2026</t>
  </si>
  <si>
    <t>Basic pay as on March -2025</t>
  </si>
  <si>
    <t>GPF / CPS Subscription from March-2025</t>
  </si>
  <si>
    <t>DA- Arr.  Jan to April</t>
  </si>
  <si>
    <t>DA- Arr. Jul  to Oct</t>
  </si>
  <si>
    <t>INCOME-TAX CALCULATION STATEMENT FOR THE YEAR -  2025-2026</t>
  </si>
  <si>
    <t>19.      Tax deducted from salary ( From March-  2024 to  January- 2026 )</t>
  </si>
  <si>
    <t>20.      Education Cess Paid ( From March-  2024 to  January- 2026)</t>
  </si>
  <si>
    <t>ending 31st March 2026</t>
  </si>
  <si>
    <t>Particulars of deposit towards Pension Scheme during 2025-2026</t>
  </si>
  <si>
    <t xml:space="preserve">  Details of Other Eligible Investments Made During 2025-2026</t>
  </si>
  <si>
    <t xml:space="preserve">                                 PAY DRAWN PARTICULARS FOR THE YEAR - 2025 - 2026.     ( ASSESSMENT YEAR 2026 - 2027)        </t>
  </si>
</sst>
</file>

<file path=xl/styles.xml><?xml version="1.0" encoding="utf-8"?>
<styleSheet xmlns="http://schemas.openxmlformats.org/spreadsheetml/2006/main">
  <numFmts count="2">
    <numFmt numFmtId="164" formatCode="_-&quot;£&quot;* #,##0.00_-;\-&quot;£&quot;* #,##0.00_-;_-&quot;£&quot;* &quot;-&quot;??_-;_-@_-"/>
    <numFmt numFmtId="165" formatCode="yyyy"/>
  </numFmts>
  <fonts count="176">
    <font>
      <sz val="10"/>
      <name val="Arial"/>
    </font>
    <font>
      <sz val="11"/>
      <color theme="1"/>
      <name val="Calibri"/>
      <family val="2"/>
      <scheme val="minor"/>
    </font>
    <font>
      <b/>
      <sz val="12"/>
      <name val="Times New Roman Greek"/>
      <family val="1"/>
      <charset val="161"/>
    </font>
    <font>
      <b/>
      <sz val="10"/>
      <name val="Times New Roman Greek"/>
      <family val="1"/>
      <charset val="161"/>
    </font>
    <font>
      <b/>
      <sz val="10"/>
      <name val="Arial"/>
      <family val="2"/>
    </font>
    <font>
      <b/>
      <sz val="10"/>
      <name val="Bookman Old Style"/>
      <family val="1"/>
    </font>
    <font>
      <sz val="10"/>
      <name val="Arial"/>
      <family val="2"/>
    </font>
    <font>
      <sz val="10"/>
      <name val="Bookman Old Style"/>
      <family val="1"/>
    </font>
    <font>
      <sz val="10"/>
      <name val="Times New Roman Greek"/>
      <family val="1"/>
      <charset val="161"/>
    </font>
    <font>
      <b/>
      <sz val="12"/>
      <name val="Arial"/>
      <family val="2"/>
    </font>
    <font>
      <sz val="12"/>
      <name val="Arial"/>
      <family val="2"/>
    </font>
    <font>
      <b/>
      <sz val="9"/>
      <name val="Arial"/>
      <family val="2"/>
    </font>
    <font>
      <sz val="9"/>
      <name val="Arial"/>
      <family val="2"/>
    </font>
    <font>
      <sz val="8"/>
      <name val="Arial"/>
      <family val="2"/>
    </font>
    <font>
      <b/>
      <sz val="12"/>
      <color indexed="8"/>
      <name val="Arial"/>
      <family val="2"/>
    </font>
    <font>
      <sz val="10"/>
      <color indexed="8"/>
      <name val="Arial"/>
      <family val="2"/>
    </font>
    <font>
      <b/>
      <sz val="10"/>
      <color indexed="8"/>
      <name val="Arial"/>
      <family val="2"/>
    </font>
    <font>
      <sz val="10"/>
      <color indexed="8"/>
      <name val="Arial"/>
      <family val="2"/>
    </font>
    <font>
      <sz val="8"/>
      <color indexed="8"/>
      <name val="Arial"/>
      <family val="2"/>
    </font>
    <font>
      <i/>
      <sz val="8"/>
      <name val="Arial"/>
      <family val="2"/>
    </font>
    <font>
      <sz val="9"/>
      <name val="Arial"/>
      <family val="2"/>
    </font>
    <font>
      <sz val="8"/>
      <color indexed="81"/>
      <name val="Tahoma"/>
      <family val="2"/>
    </font>
    <font>
      <b/>
      <sz val="8"/>
      <color indexed="81"/>
      <name val="Tahoma"/>
      <family val="2"/>
    </font>
    <font>
      <sz val="10"/>
      <color indexed="8"/>
      <name val="Century Gothic"/>
      <family val="2"/>
    </font>
    <font>
      <i/>
      <sz val="10"/>
      <color indexed="8"/>
      <name val="Arial"/>
      <family val="2"/>
    </font>
    <font>
      <b/>
      <sz val="10"/>
      <color indexed="12"/>
      <name val="Arial"/>
      <family val="2"/>
    </font>
    <font>
      <sz val="10"/>
      <color indexed="11"/>
      <name val="Arial"/>
      <family val="2"/>
    </font>
    <font>
      <b/>
      <sz val="10"/>
      <color indexed="12"/>
      <name val="Tahoma"/>
      <family val="2"/>
    </font>
    <font>
      <b/>
      <sz val="10"/>
      <color indexed="37"/>
      <name val="Tahoma"/>
      <family val="2"/>
    </font>
    <font>
      <b/>
      <sz val="10"/>
      <color indexed="10"/>
      <name val="Tahoma"/>
      <family val="2"/>
    </font>
    <font>
      <b/>
      <i/>
      <sz val="10"/>
      <color indexed="8"/>
      <name val="Arial"/>
      <family val="2"/>
    </font>
    <font>
      <sz val="10"/>
      <color indexed="16"/>
      <name val="Arial"/>
      <family val="2"/>
    </font>
    <font>
      <b/>
      <sz val="11"/>
      <color indexed="12"/>
      <name val="Arial"/>
      <family val="2"/>
    </font>
    <font>
      <sz val="9"/>
      <color indexed="8"/>
      <name val="Arial"/>
      <family val="2"/>
    </font>
    <font>
      <sz val="8"/>
      <color indexed="8"/>
      <name val="Verdana"/>
      <family val="2"/>
    </font>
    <font>
      <sz val="10"/>
      <color indexed="8"/>
      <name val="Verdana"/>
      <family val="2"/>
    </font>
    <font>
      <sz val="8"/>
      <color indexed="12"/>
      <name val="Verdana"/>
      <family val="2"/>
    </font>
    <font>
      <sz val="8"/>
      <color indexed="10"/>
      <name val="Verdana"/>
      <family val="2"/>
    </font>
    <font>
      <b/>
      <sz val="11"/>
      <color indexed="10"/>
      <name val="Verdana"/>
      <family val="2"/>
    </font>
    <font>
      <b/>
      <sz val="12"/>
      <color indexed="12"/>
      <name val="Century Gothic"/>
      <family val="2"/>
    </font>
    <font>
      <b/>
      <sz val="12"/>
      <color indexed="10"/>
      <name val="Verdana"/>
      <family val="2"/>
    </font>
    <font>
      <b/>
      <sz val="10"/>
      <color indexed="10"/>
      <name val="Verdana"/>
      <family val="2"/>
    </font>
    <font>
      <b/>
      <sz val="12"/>
      <color indexed="13"/>
      <name val="Century Gothic"/>
      <family val="2"/>
    </font>
    <font>
      <b/>
      <sz val="12"/>
      <color indexed="12"/>
      <name val="Arial"/>
      <family val="2"/>
    </font>
    <font>
      <b/>
      <sz val="10"/>
      <name val="Verdana"/>
      <family val="2"/>
    </font>
    <font>
      <b/>
      <sz val="10"/>
      <color indexed="13"/>
      <name val="Verdana"/>
      <family val="2"/>
    </font>
    <font>
      <b/>
      <sz val="12"/>
      <color indexed="13"/>
      <name val="Verdana"/>
      <family val="2"/>
    </font>
    <font>
      <b/>
      <sz val="14"/>
      <color indexed="10"/>
      <name val="Arial"/>
      <family val="2"/>
    </font>
    <font>
      <b/>
      <i/>
      <sz val="10"/>
      <color indexed="11"/>
      <name val="Arial"/>
      <family val="2"/>
    </font>
    <font>
      <b/>
      <sz val="10"/>
      <color indexed="11"/>
      <name val="Arial"/>
      <family val="2"/>
    </font>
    <font>
      <sz val="10"/>
      <color indexed="11"/>
      <name val="Verdana"/>
      <family val="2"/>
    </font>
    <font>
      <sz val="10"/>
      <name val="Verdana"/>
      <family val="2"/>
    </font>
    <font>
      <b/>
      <i/>
      <sz val="10"/>
      <color indexed="13"/>
      <name val="Arial"/>
      <family val="2"/>
    </font>
    <font>
      <b/>
      <sz val="10"/>
      <color indexed="9"/>
      <name val="Arial"/>
      <family val="2"/>
    </font>
    <font>
      <b/>
      <sz val="10"/>
      <color indexed="15"/>
      <name val="Arial"/>
      <family val="2"/>
    </font>
    <font>
      <b/>
      <sz val="8"/>
      <color indexed="10"/>
      <name val="Tahoma"/>
      <family val="2"/>
    </font>
    <font>
      <b/>
      <sz val="8"/>
      <color indexed="12"/>
      <name val="Tahoma"/>
      <family val="2"/>
    </font>
    <font>
      <b/>
      <sz val="9"/>
      <color indexed="13"/>
      <name val="Arial"/>
      <family val="2"/>
    </font>
    <font>
      <b/>
      <sz val="11"/>
      <color indexed="11"/>
      <name val="Verdana"/>
      <family val="2"/>
    </font>
    <font>
      <b/>
      <sz val="12"/>
      <color indexed="11"/>
      <name val="Verdana"/>
      <family val="2"/>
    </font>
    <font>
      <b/>
      <sz val="10"/>
      <color indexed="11"/>
      <name val="Verdana"/>
      <family val="2"/>
    </font>
    <font>
      <b/>
      <sz val="10"/>
      <color indexed="11"/>
      <name val="Arial"/>
      <family val="2"/>
    </font>
    <font>
      <b/>
      <sz val="8"/>
      <color indexed="11"/>
      <name val="Verdana"/>
      <family val="2"/>
    </font>
    <font>
      <sz val="8"/>
      <color indexed="11"/>
      <name val="Verdana"/>
      <family val="2"/>
    </font>
    <font>
      <b/>
      <sz val="10"/>
      <color indexed="16"/>
      <name val="Bookman Old Style"/>
      <family val="1"/>
    </font>
    <font>
      <b/>
      <sz val="10"/>
      <color indexed="8"/>
      <name val="Verdana"/>
      <family val="2"/>
    </font>
    <font>
      <b/>
      <sz val="12"/>
      <color indexed="8"/>
      <name val="Verdana"/>
      <family val="2"/>
    </font>
    <font>
      <b/>
      <sz val="8"/>
      <color indexed="8"/>
      <name val="Verdana"/>
      <family val="2"/>
    </font>
    <font>
      <b/>
      <sz val="10"/>
      <color indexed="13"/>
      <name val="Arial"/>
      <family val="2"/>
    </font>
    <font>
      <sz val="10"/>
      <color indexed="13"/>
      <name val="Arial"/>
      <family val="2"/>
    </font>
    <font>
      <sz val="8"/>
      <color indexed="13"/>
      <name val="Verdana"/>
      <family val="2"/>
    </font>
    <font>
      <b/>
      <sz val="12"/>
      <color indexed="13"/>
      <name val="Arial Black"/>
      <family val="2"/>
    </font>
    <font>
      <b/>
      <sz val="12"/>
      <color indexed="12"/>
      <name val="Verdana"/>
      <family val="2"/>
    </font>
    <font>
      <b/>
      <sz val="12"/>
      <name val="Bookman Old Style"/>
      <family val="1"/>
    </font>
    <font>
      <sz val="12"/>
      <name val="Bookman Old Style"/>
      <family val="1"/>
    </font>
    <font>
      <sz val="12"/>
      <name val="Arial"/>
      <family val="2"/>
    </font>
    <font>
      <sz val="10"/>
      <name val="Arial"/>
      <family val="2"/>
    </font>
    <font>
      <sz val="10"/>
      <color indexed="10"/>
      <name val="Arial"/>
      <family val="2"/>
    </font>
    <font>
      <b/>
      <i/>
      <sz val="9"/>
      <color indexed="13"/>
      <name val="Arial"/>
      <family val="2"/>
    </font>
    <font>
      <i/>
      <sz val="9"/>
      <color indexed="13"/>
      <name val="Arial"/>
      <family val="2"/>
    </font>
    <font>
      <b/>
      <sz val="10"/>
      <name val="Arial"/>
      <family val="2"/>
    </font>
    <font>
      <sz val="10"/>
      <name val="Arial Black"/>
      <family val="2"/>
    </font>
    <font>
      <b/>
      <sz val="11"/>
      <name val="Arial"/>
      <family val="2"/>
    </font>
    <font>
      <sz val="9"/>
      <name val="Arial Black"/>
      <family val="2"/>
    </font>
    <font>
      <b/>
      <sz val="16"/>
      <color indexed="8"/>
      <name val="Arial"/>
      <family val="2"/>
    </font>
    <font>
      <b/>
      <sz val="11"/>
      <color indexed="8"/>
      <name val="Calibri"/>
      <family val="2"/>
    </font>
    <font>
      <sz val="10"/>
      <color indexed="8"/>
      <name val="Calibri"/>
      <family val="2"/>
    </font>
    <font>
      <b/>
      <sz val="10"/>
      <color indexed="8"/>
      <name val="Calibri"/>
      <family val="2"/>
    </font>
    <font>
      <b/>
      <sz val="11"/>
      <name val="Verdana"/>
      <family val="2"/>
    </font>
    <font>
      <b/>
      <sz val="11"/>
      <name val="System"/>
      <family val="2"/>
    </font>
    <font>
      <b/>
      <sz val="14"/>
      <name val="System"/>
      <family val="2"/>
    </font>
    <font>
      <b/>
      <sz val="8"/>
      <name val="Arial"/>
      <family val="2"/>
    </font>
    <font>
      <b/>
      <sz val="12"/>
      <color indexed="13"/>
      <name val="Arial"/>
      <family val="2"/>
    </font>
    <font>
      <sz val="14"/>
      <name val="Rupee Foradian"/>
      <family val="2"/>
    </font>
    <font>
      <sz val="10"/>
      <name val="Rupee Foradian"/>
      <family val="2"/>
    </font>
    <font>
      <sz val="12"/>
      <name val="Rupee Foradian"/>
      <family val="2"/>
    </font>
    <font>
      <sz val="9"/>
      <name val="Rupee Foradian"/>
      <family val="2"/>
    </font>
    <font>
      <sz val="11"/>
      <name val="Rupee Foradian"/>
      <family val="2"/>
    </font>
    <font>
      <b/>
      <sz val="11"/>
      <name val="Rupee Foradian"/>
      <family val="2"/>
    </font>
    <font>
      <b/>
      <sz val="10"/>
      <name val="Rupee Foradian"/>
      <family val="2"/>
    </font>
    <font>
      <b/>
      <sz val="10"/>
      <name val="Times New Roman"/>
      <family val="1"/>
    </font>
    <font>
      <b/>
      <sz val="12"/>
      <color indexed="8"/>
      <name val="Calibri"/>
      <family val="2"/>
    </font>
    <font>
      <sz val="12"/>
      <color indexed="8"/>
      <name val="Calibri"/>
      <family val="2"/>
    </font>
    <font>
      <b/>
      <sz val="14"/>
      <color indexed="8"/>
      <name val="Calibri"/>
      <family val="2"/>
    </font>
    <font>
      <b/>
      <sz val="14"/>
      <color indexed="8"/>
      <name val="Rupee Foradian"/>
      <family val="2"/>
    </font>
    <font>
      <b/>
      <sz val="11"/>
      <color indexed="10"/>
      <name val="Calibri"/>
      <family val="2"/>
    </font>
    <font>
      <b/>
      <sz val="11"/>
      <name val="Calibri"/>
      <family val="2"/>
    </font>
    <font>
      <b/>
      <sz val="10"/>
      <color indexed="10"/>
      <name val="Arial"/>
      <family val="2"/>
    </font>
    <font>
      <b/>
      <sz val="11"/>
      <color indexed="10"/>
      <name val="Arial"/>
      <family val="2"/>
    </font>
    <font>
      <b/>
      <sz val="12"/>
      <color indexed="10"/>
      <name val="Calibri"/>
      <family val="2"/>
    </font>
    <font>
      <b/>
      <sz val="14"/>
      <color indexed="10"/>
      <name val="Calibri"/>
      <family val="2"/>
    </font>
    <font>
      <b/>
      <sz val="9"/>
      <color indexed="10"/>
      <name val="Arial"/>
      <family val="2"/>
    </font>
    <font>
      <sz val="14"/>
      <color indexed="13"/>
      <name val="Calibri"/>
      <family val="2"/>
    </font>
    <font>
      <b/>
      <sz val="12"/>
      <name val="Times New Roman"/>
      <family val="1"/>
    </font>
    <font>
      <b/>
      <i/>
      <sz val="10"/>
      <color indexed="10"/>
      <name val="Arial"/>
      <family val="2"/>
    </font>
    <font>
      <b/>
      <sz val="9"/>
      <name val="Rupee Foradian"/>
      <family val="2"/>
    </font>
    <font>
      <b/>
      <sz val="10"/>
      <name val="Calibri"/>
      <family val="2"/>
    </font>
    <font>
      <b/>
      <sz val="9"/>
      <color indexed="81"/>
      <name val="Tahoma"/>
      <family val="2"/>
    </font>
    <font>
      <b/>
      <sz val="10"/>
      <color indexed="60"/>
      <name val="Arial"/>
      <family val="2"/>
    </font>
    <font>
      <b/>
      <i/>
      <sz val="10"/>
      <color indexed="60"/>
      <name val="Arial"/>
      <family val="2"/>
    </font>
    <font>
      <b/>
      <i/>
      <sz val="10"/>
      <color indexed="40"/>
      <name val="Arial"/>
      <family val="2"/>
    </font>
    <font>
      <b/>
      <i/>
      <sz val="10"/>
      <color indexed="56"/>
      <name val="Arial"/>
      <family val="2"/>
    </font>
    <font>
      <b/>
      <sz val="10"/>
      <color indexed="53"/>
      <name val="Arial"/>
      <family val="2"/>
    </font>
    <font>
      <b/>
      <i/>
      <sz val="10"/>
      <color indexed="53"/>
      <name val="Arial"/>
      <family val="2"/>
    </font>
    <font>
      <b/>
      <sz val="14"/>
      <name val="Arial"/>
      <family val="2"/>
    </font>
    <font>
      <b/>
      <sz val="10"/>
      <color indexed="81"/>
      <name val="Tahoma"/>
      <family val="2"/>
    </font>
    <font>
      <sz val="11"/>
      <name val="Arial"/>
      <family val="2"/>
    </font>
    <font>
      <b/>
      <sz val="12"/>
      <color indexed="81"/>
      <name val="Tahoma"/>
      <family val="2"/>
    </font>
    <font>
      <b/>
      <sz val="11"/>
      <color theme="0"/>
      <name val="Calibri"/>
      <family val="2"/>
      <scheme val="minor"/>
    </font>
    <font>
      <b/>
      <sz val="14"/>
      <color rgb="FFFF0000"/>
      <name val="Calibri"/>
      <family val="2"/>
      <scheme val="minor"/>
    </font>
    <font>
      <b/>
      <sz val="11"/>
      <color theme="1"/>
      <name val="Calibri"/>
      <family val="2"/>
      <scheme val="minor"/>
    </font>
    <font>
      <b/>
      <sz val="8"/>
      <color rgb="FFFF0000"/>
      <name val="Arial"/>
      <family val="2"/>
    </font>
    <font>
      <b/>
      <sz val="11"/>
      <color theme="0"/>
      <name val="System"/>
      <family val="2"/>
    </font>
    <font>
      <b/>
      <sz val="10"/>
      <color rgb="FFFFFF00"/>
      <name val="Verdana"/>
      <family val="2"/>
    </font>
    <font>
      <sz val="10"/>
      <color rgb="FFFFFF00"/>
      <name val="Arial"/>
      <family val="2"/>
    </font>
    <font>
      <b/>
      <sz val="10"/>
      <color theme="0"/>
      <name val="Calibri"/>
      <family val="2"/>
      <scheme val="minor"/>
    </font>
    <font>
      <b/>
      <sz val="10"/>
      <color theme="0"/>
      <name val="System"/>
      <family val="2"/>
    </font>
    <font>
      <b/>
      <sz val="14"/>
      <color theme="0"/>
      <name val="System"/>
      <family val="2"/>
    </font>
    <font>
      <sz val="10"/>
      <color theme="1"/>
      <name val="Arial"/>
      <family val="2"/>
    </font>
    <font>
      <b/>
      <sz val="14"/>
      <color theme="1"/>
      <name val="Calibri"/>
      <family val="2"/>
      <scheme val="minor"/>
    </font>
    <font>
      <b/>
      <sz val="10"/>
      <color rgb="FFFFFF00"/>
      <name val="Arial"/>
      <family val="2"/>
    </font>
    <font>
      <sz val="10"/>
      <color theme="1"/>
      <name val="Calibri"/>
      <family val="2"/>
      <scheme val="minor"/>
    </font>
    <font>
      <b/>
      <sz val="14"/>
      <name val="Calibri"/>
      <family val="2"/>
      <scheme val="minor"/>
    </font>
    <font>
      <b/>
      <sz val="10"/>
      <color theme="1"/>
      <name val="Arial"/>
      <family val="2"/>
    </font>
    <font>
      <b/>
      <sz val="9"/>
      <color theme="0"/>
      <name val="Calibri"/>
      <family val="2"/>
      <scheme val="minor"/>
    </font>
    <font>
      <b/>
      <sz val="12"/>
      <color theme="1"/>
      <name val="Rupee Foradian"/>
      <family val="2"/>
    </font>
    <font>
      <b/>
      <sz val="11"/>
      <color rgb="FFFFFF00"/>
      <name val="Arial"/>
      <family val="2"/>
    </font>
    <font>
      <b/>
      <sz val="12"/>
      <color theme="1"/>
      <name val="Times New Roman"/>
      <family val="1"/>
    </font>
    <font>
      <sz val="12"/>
      <color rgb="FFFFFF00"/>
      <name val="Calibri"/>
      <family val="2"/>
      <scheme val="minor"/>
    </font>
    <font>
      <b/>
      <sz val="12"/>
      <color rgb="FFFF0000"/>
      <name val="Calibri"/>
      <family val="2"/>
      <scheme val="minor"/>
    </font>
    <font>
      <b/>
      <sz val="12"/>
      <color rgb="FFFFFF00"/>
      <name val="Calibri"/>
      <family val="2"/>
      <scheme val="minor"/>
    </font>
    <font>
      <b/>
      <sz val="12"/>
      <color theme="1"/>
      <name val="Calibri"/>
      <family val="2"/>
      <scheme val="minor"/>
    </font>
    <font>
      <b/>
      <sz val="11"/>
      <name val="Calibri"/>
      <family val="2"/>
      <scheme val="minor"/>
    </font>
    <font>
      <b/>
      <sz val="12"/>
      <name val="Calibri"/>
      <family val="2"/>
      <scheme val="minor"/>
    </font>
    <font>
      <sz val="12"/>
      <name val="Calibri"/>
      <family val="2"/>
      <scheme val="minor"/>
    </font>
    <font>
      <b/>
      <sz val="12"/>
      <color rgb="FFFF0000"/>
      <name val="Arial"/>
      <family val="2"/>
    </font>
    <font>
      <b/>
      <sz val="11"/>
      <color rgb="FFFFFF00"/>
      <name val="Times New Roman"/>
      <family val="1"/>
    </font>
    <font>
      <b/>
      <sz val="11"/>
      <color theme="1"/>
      <name val="Times New Roman"/>
      <family val="1"/>
    </font>
    <font>
      <b/>
      <sz val="10"/>
      <color theme="1"/>
      <name val="Times New Roman"/>
      <family val="1"/>
    </font>
    <font>
      <b/>
      <sz val="14"/>
      <color rgb="FFFFFF00"/>
      <name val="Calibri"/>
      <family val="2"/>
      <scheme val="minor"/>
    </font>
    <font>
      <b/>
      <sz val="16"/>
      <color rgb="FFFFFF00"/>
      <name val="Calibri"/>
      <family val="2"/>
      <scheme val="minor"/>
    </font>
    <font>
      <b/>
      <sz val="14"/>
      <color theme="1"/>
      <name val="Times New Roman"/>
      <family val="1"/>
    </font>
    <font>
      <b/>
      <sz val="12"/>
      <color rgb="FFFFFF00"/>
      <name val="Times New Roman"/>
      <family val="1"/>
    </font>
    <font>
      <b/>
      <sz val="10"/>
      <color rgb="FFFF0000"/>
      <name val="Arial"/>
      <family val="2"/>
    </font>
    <font>
      <b/>
      <sz val="9"/>
      <color rgb="FFFFFF00"/>
      <name val="Arial"/>
      <family val="2"/>
    </font>
    <font>
      <sz val="12"/>
      <color theme="1"/>
      <name val="Calibri"/>
      <family val="2"/>
      <scheme val="minor"/>
    </font>
    <font>
      <b/>
      <sz val="11"/>
      <color theme="1"/>
      <name val="Arial"/>
      <family val="2"/>
    </font>
    <font>
      <sz val="11"/>
      <name val="Verdana"/>
      <family val="2"/>
    </font>
    <font>
      <i/>
      <sz val="9"/>
      <name val="Arial"/>
      <family val="2"/>
    </font>
    <font>
      <b/>
      <i/>
      <sz val="12"/>
      <name val="Arial"/>
      <family val="2"/>
    </font>
    <font>
      <b/>
      <i/>
      <sz val="10"/>
      <name val="Arial"/>
      <family val="2"/>
    </font>
    <font>
      <b/>
      <sz val="18"/>
      <name val="Times New Roman Greek"/>
      <family val="1"/>
      <charset val="161"/>
    </font>
    <font>
      <b/>
      <sz val="14"/>
      <color rgb="FFFFFF00"/>
      <name val="Times New Roman"/>
      <family val="1"/>
    </font>
    <font>
      <b/>
      <sz val="12"/>
      <color theme="1"/>
      <name val="Calibri"/>
      <family val="2"/>
    </font>
    <font>
      <b/>
      <sz val="12"/>
      <color theme="1"/>
      <name val="Arial"/>
      <family val="2"/>
    </font>
    <font>
      <sz val="10"/>
      <name val="Arial"/>
    </font>
  </fonts>
  <fills count="35">
    <fill>
      <patternFill patternType="none"/>
    </fill>
    <fill>
      <patternFill patternType="gray125"/>
    </fill>
    <fill>
      <patternFill patternType="solid">
        <fgColor indexed="8"/>
        <bgColor indexed="64"/>
      </patternFill>
    </fill>
    <fill>
      <patternFill patternType="solid">
        <fgColor indexed="13"/>
        <bgColor indexed="64"/>
      </patternFill>
    </fill>
    <fill>
      <patternFill patternType="solid">
        <fgColor indexed="9"/>
        <bgColor indexed="64"/>
      </patternFill>
    </fill>
    <fill>
      <patternFill patternType="solid">
        <fgColor indexed="12"/>
        <bgColor indexed="64"/>
      </patternFill>
    </fill>
    <fill>
      <patternFill patternType="solid">
        <fgColor indexed="41"/>
        <bgColor indexed="64"/>
      </patternFill>
    </fill>
    <fill>
      <patternFill patternType="solid">
        <fgColor indexed="43"/>
        <bgColor indexed="64"/>
      </patternFill>
    </fill>
    <fill>
      <patternFill patternType="solid">
        <fgColor indexed="63"/>
        <bgColor indexed="64"/>
      </patternFill>
    </fill>
    <fill>
      <patternFill patternType="solid">
        <fgColor indexed="59"/>
        <bgColor indexed="64"/>
      </patternFill>
    </fill>
    <fill>
      <patternFill patternType="solid">
        <fgColor rgb="FFA5A5A5"/>
      </patternFill>
    </fill>
    <fill>
      <patternFill patternType="solid">
        <fgColor rgb="FFFFFFCC"/>
      </patternFill>
    </fill>
    <fill>
      <patternFill patternType="solid">
        <fgColor rgb="FFFFFF00"/>
        <bgColor indexed="64"/>
      </patternFill>
    </fill>
    <fill>
      <patternFill patternType="solid">
        <fgColor theme="0"/>
        <bgColor indexed="64"/>
      </patternFill>
    </fill>
    <fill>
      <patternFill patternType="solid">
        <fgColor theme="5"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1"/>
        <bgColor indexed="64"/>
      </patternFill>
    </fill>
    <fill>
      <patternFill patternType="solid">
        <fgColor rgb="FFFF0000"/>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rgb="FF2708E0"/>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theme="6" tint="0.59999389629810485"/>
        <bgColor indexed="64"/>
      </patternFill>
    </fill>
    <fill>
      <patternFill patternType="solid">
        <fgColor rgb="FF7030A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rgb="FF3333FF"/>
        <bgColor indexed="64"/>
      </patternFill>
    </fill>
    <fill>
      <patternFill patternType="solid">
        <fgColor theme="2"/>
        <bgColor indexed="64"/>
      </patternFill>
    </fill>
    <fill>
      <patternFill patternType="solid">
        <fgColor theme="7" tint="-0.249977111117893"/>
        <bgColor indexed="64"/>
      </patternFill>
    </fill>
    <fill>
      <patternFill patternType="solid">
        <fgColor rgb="FF948B54"/>
        <bgColor indexed="64"/>
      </patternFill>
    </fill>
    <fill>
      <patternFill patternType="solid">
        <fgColor theme="2" tint="-9.9978637043366805E-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ck">
        <color indexed="64"/>
      </right>
      <top/>
      <bottom/>
      <diagonal/>
    </border>
    <border>
      <left style="medium">
        <color indexed="64"/>
      </left>
      <right style="medium">
        <color indexed="64"/>
      </right>
      <top/>
      <bottom/>
      <diagonal/>
    </border>
    <border>
      <left style="thin">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right style="thick">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double">
        <color rgb="FFFFFF00"/>
      </left>
      <right style="double">
        <color rgb="FFFFFF00"/>
      </right>
      <top style="thick">
        <color rgb="FFFFFF00"/>
      </top>
      <bottom/>
      <diagonal/>
    </border>
    <border>
      <left style="thick">
        <color rgb="FFFFFF00"/>
      </left>
      <right style="thick">
        <color rgb="FFFFFF00"/>
      </right>
      <top style="thick">
        <color rgb="FFFFFF00"/>
      </top>
      <bottom style="thick">
        <color rgb="FFFFFF00"/>
      </bottom>
      <diagonal/>
    </border>
    <border>
      <left/>
      <right/>
      <top style="thick">
        <color rgb="FFFFFF00"/>
      </top>
      <bottom/>
      <diagonal/>
    </border>
    <border>
      <left style="double">
        <color rgb="FF3F3F3F"/>
      </left>
      <right style="double">
        <color theme="1"/>
      </right>
      <top style="double">
        <color rgb="FF3F3F3F"/>
      </top>
      <bottom style="double">
        <color rgb="FF3F3F3F"/>
      </bottom>
      <diagonal/>
    </border>
    <border>
      <left style="thick">
        <color rgb="FFFFFF00"/>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style="thick">
        <color rgb="FFFF0000"/>
      </bottom>
      <diagonal/>
    </border>
    <border>
      <left/>
      <right style="double">
        <color rgb="FF3F3F3F"/>
      </right>
      <top style="double">
        <color rgb="FF3F3F3F"/>
      </top>
      <bottom style="thick">
        <color rgb="FFFF0000"/>
      </bottom>
      <diagonal/>
    </border>
    <border>
      <left style="double">
        <color rgb="FF3F3F3F"/>
      </left>
      <right style="double">
        <color rgb="FF3F3F3F"/>
      </right>
      <top/>
      <bottom style="double">
        <color rgb="FF3F3F3F"/>
      </bottom>
      <diagonal/>
    </border>
    <border>
      <left style="thin">
        <color rgb="FFB2B2B2"/>
      </left>
      <right style="thick">
        <color rgb="FFFF0000"/>
      </right>
      <top style="thick">
        <color rgb="FFFF0000"/>
      </top>
      <bottom style="thick">
        <color rgb="FFFF0000"/>
      </bottom>
      <diagonal/>
    </border>
    <border>
      <left style="thick">
        <color rgb="FFFF0000"/>
      </left>
      <right style="thick">
        <color rgb="FFFF0000"/>
      </right>
      <top style="thick">
        <color rgb="FFFF0000"/>
      </top>
      <bottom style="thick">
        <color rgb="FFFF0000"/>
      </bottom>
      <diagonal/>
    </border>
    <border>
      <left/>
      <right/>
      <top style="thick">
        <color rgb="FFFF0000"/>
      </top>
      <bottom style="thick">
        <color rgb="FFFF0000"/>
      </bottom>
      <diagonal/>
    </border>
    <border>
      <left style="thick">
        <color rgb="FFFF0000"/>
      </left>
      <right/>
      <top/>
      <bottom/>
      <diagonal/>
    </border>
    <border>
      <left style="thick">
        <color rgb="FFFF0000"/>
      </left>
      <right/>
      <top style="thick">
        <color rgb="FFFF0000"/>
      </top>
      <bottom style="thick">
        <color rgb="FFFF0000"/>
      </bottom>
      <diagonal/>
    </border>
    <border>
      <left style="thin">
        <color indexed="64"/>
      </left>
      <right style="thin">
        <color indexed="64"/>
      </right>
      <top/>
      <bottom style="double">
        <color theme="1"/>
      </bottom>
      <diagonal/>
    </border>
    <border>
      <left/>
      <right style="thin">
        <color indexed="64"/>
      </right>
      <top/>
      <bottom style="double">
        <color theme="1"/>
      </bottom>
      <diagonal/>
    </border>
    <border>
      <left style="thin">
        <color indexed="64"/>
      </left>
      <right/>
      <top/>
      <bottom style="double">
        <color theme="1"/>
      </bottom>
      <diagonal/>
    </border>
    <border>
      <left style="double">
        <color rgb="FF3F3F3F"/>
      </left>
      <right style="double">
        <color theme="1"/>
      </right>
      <top style="thick">
        <color rgb="FFFF0000"/>
      </top>
      <bottom style="double">
        <color rgb="FF3F3F3F"/>
      </bottom>
      <diagonal/>
    </border>
    <border>
      <left/>
      <right style="double">
        <color rgb="FF3F3F3F"/>
      </right>
      <top/>
      <bottom style="double">
        <color rgb="FF3F3F3F"/>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rgb="FFFFFF00"/>
      </left>
      <right style="double">
        <color rgb="FFFFFF00"/>
      </right>
      <top style="thick">
        <color rgb="FFFF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right style="thick">
        <color rgb="FFFFFF00"/>
      </right>
      <top style="double">
        <color rgb="FF3F3F3F"/>
      </top>
      <bottom style="double">
        <color rgb="FF3F3F3F"/>
      </bottom>
      <diagonal/>
    </border>
    <border>
      <left style="double">
        <color rgb="FF3F3F3F"/>
      </left>
      <right/>
      <top style="double">
        <color rgb="FF3F3F3F"/>
      </top>
      <bottom style="thick">
        <color rgb="FFFF0000"/>
      </bottom>
      <diagonal/>
    </border>
    <border>
      <left style="double">
        <color rgb="FF3F3F3F"/>
      </left>
      <right/>
      <top style="thick">
        <color rgb="FFFF0000"/>
      </top>
      <bottom style="double">
        <color rgb="FF3F3F3F"/>
      </bottom>
      <diagonal/>
    </border>
    <border>
      <left/>
      <right style="double">
        <color rgb="FF3F3F3F"/>
      </right>
      <top style="thick">
        <color rgb="FFFF0000"/>
      </top>
      <bottom style="double">
        <color rgb="FF3F3F3F"/>
      </bottom>
      <diagonal/>
    </border>
    <border>
      <left/>
      <right style="thick">
        <color rgb="FFFF0000"/>
      </right>
      <top style="thick">
        <color rgb="FFFF0000"/>
      </top>
      <bottom style="thick">
        <color rgb="FFFF0000"/>
      </bottom>
      <diagonal/>
    </border>
    <border>
      <left style="thin">
        <color indexed="64"/>
      </left>
      <right/>
      <top style="double">
        <color indexed="64"/>
      </top>
      <bottom style="double">
        <color theme="1"/>
      </bottom>
      <diagonal/>
    </border>
    <border>
      <left/>
      <right style="thin">
        <color indexed="64"/>
      </right>
      <top style="double">
        <color indexed="64"/>
      </top>
      <bottom style="double">
        <color theme="1"/>
      </bottom>
      <diagonal/>
    </border>
    <border>
      <left style="thin">
        <color indexed="64"/>
      </left>
      <right/>
      <top style="double">
        <color theme="1"/>
      </top>
      <bottom style="thin">
        <color indexed="64"/>
      </bottom>
      <diagonal/>
    </border>
    <border>
      <left/>
      <right style="thin">
        <color indexed="64"/>
      </right>
      <top style="double">
        <color theme="1"/>
      </top>
      <bottom style="thin">
        <color indexed="64"/>
      </bottom>
      <diagonal/>
    </border>
    <border>
      <left/>
      <right style="thin">
        <color rgb="FFB2B2B2"/>
      </right>
      <top style="thin">
        <color indexed="64"/>
      </top>
      <bottom style="thin">
        <color indexed="64"/>
      </bottom>
      <diagonal/>
    </border>
  </borders>
  <cellStyleXfs count="6">
    <xf numFmtId="0" fontId="0" fillId="0" borderId="0"/>
    <xf numFmtId="0" fontId="128" fillId="10" borderId="35" applyNumberFormat="0" applyAlignment="0" applyProtection="0"/>
    <xf numFmtId="0" fontId="76" fillId="11" borderId="36" applyNumberFormat="0" applyFont="0" applyAlignment="0" applyProtection="0"/>
    <xf numFmtId="0" fontId="57" fillId="2" borderId="1">
      <alignment horizontal="center" vertical="center"/>
      <protection locked="0" hidden="1"/>
    </xf>
    <xf numFmtId="0" fontId="129" fillId="12" borderId="2">
      <alignment horizontal="center"/>
    </xf>
    <xf numFmtId="0" fontId="175" fillId="0" borderId="0"/>
  </cellStyleXfs>
  <cellXfs count="986">
    <xf numFmtId="0" fontId="0" fillId="0" borderId="0" xfId="0"/>
    <xf numFmtId="0" fontId="0" fillId="0" borderId="0" xfId="0" applyBorder="1"/>
    <xf numFmtId="0" fontId="0" fillId="0" borderId="3" xfId="0" applyBorder="1" applyAlignment="1">
      <alignment horizontal="left"/>
    </xf>
    <xf numFmtId="0" fontId="0" fillId="0" borderId="1" xfId="0" applyBorder="1"/>
    <xf numFmtId="0" fontId="0" fillId="0" borderId="1" xfId="0" applyBorder="1" applyAlignment="1">
      <alignment horizontal="right"/>
    </xf>
    <xf numFmtId="3" fontId="0" fillId="0" borderId="1" xfId="0" applyNumberFormat="1" applyBorder="1" applyAlignment="1">
      <alignment horizontal="right"/>
    </xf>
    <xf numFmtId="1" fontId="0" fillId="0" borderId="1" xfId="0" applyNumberFormat="1" applyBorder="1" applyAlignment="1">
      <alignment horizontal="right"/>
    </xf>
    <xf numFmtId="0" fontId="5" fillId="0" borderId="0" xfId="0" applyFont="1" applyBorder="1" applyAlignment="1">
      <alignment horizontal="left"/>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6" fillId="4" borderId="1" xfId="0" applyFont="1" applyFill="1" applyBorder="1" applyAlignment="1">
      <alignment horizontal="right" vertical="center"/>
    </xf>
    <xf numFmtId="0" fontId="6" fillId="4" borderId="4" xfId="0" applyFont="1" applyFill="1" applyBorder="1" applyAlignment="1">
      <alignment horizontal="right" vertical="center"/>
    </xf>
    <xf numFmtId="0" fontId="0" fillId="0" borderId="0" xfId="0" applyAlignment="1">
      <alignment vertical="center"/>
    </xf>
    <xf numFmtId="0" fontId="4" fillId="0" borderId="1" xfId="0" applyFont="1" applyBorder="1" applyAlignment="1">
      <alignment horizontal="justify" vertical="center"/>
    </xf>
    <xf numFmtId="0" fontId="4" fillId="0" borderId="1" xfId="0" applyFont="1" applyBorder="1" applyAlignment="1">
      <alignment horizontal="center" vertical="center" wrapText="1"/>
    </xf>
    <xf numFmtId="0" fontId="4" fillId="0" borderId="5" xfId="0" applyFont="1" applyFill="1" applyBorder="1" applyAlignment="1">
      <alignment horizontal="center" vertical="center" wrapText="1"/>
    </xf>
    <xf numFmtId="17" fontId="0" fillId="0" borderId="1" xfId="0" applyNumberFormat="1" applyBorder="1" applyAlignment="1">
      <alignment horizontal="left" vertical="center"/>
    </xf>
    <xf numFmtId="0" fontId="0" fillId="0" borderId="1" xfId="0" applyBorder="1" applyAlignment="1">
      <alignment vertical="center"/>
    </xf>
    <xf numFmtId="0" fontId="6" fillId="0" borderId="1" xfId="0" applyFont="1" applyBorder="1" applyAlignment="1">
      <alignment vertical="center"/>
    </xf>
    <xf numFmtId="0" fontId="0" fillId="0" borderId="1" xfId="0" applyBorder="1" applyAlignment="1">
      <alignment horizontal="right" vertical="center"/>
    </xf>
    <xf numFmtId="0" fontId="17" fillId="4" borderId="1" xfId="0" applyFont="1" applyFill="1" applyBorder="1" applyAlignment="1">
      <alignment vertical="center"/>
    </xf>
    <xf numFmtId="0" fontId="17" fillId="4" borderId="3" xfId="0" applyFont="1" applyFill="1" applyBorder="1" applyAlignment="1">
      <alignment vertical="center"/>
    </xf>
    <xf numFmtId="0" fontId="17" fillId="4" borderId="4" xfId="0" applyFont="1" applyFill="1" applyBorder="1" applyAlignment="1">
      <alignment vertical="center"/>
    </xf>
    <xf numFmtId="0" fontId="17" fillId="4" borderId="4" xfId="0" applyFont="1" applyFill="1" applyBorder="1" applyAlignment="1">
      <alignment horizontal="right" vertical="center"/>
    </xf>
    <xf numFmtId="0" fontId="17" fillId="4" borderId="6" xfId="0" applyFont="1" applyFill="1" applyBorder="1" applyAlignment="1">
      <alignment vertical="center"/>
    </xf>
    <xf numFmtId="0" fontId="0" fillId="0" borderId="0" xfId="0" applyBorder="1" applyAlignment="1">
      <alignment vertical="center"/>
    </xf>
    <xf numFmtId="0" fontId="9" fillId="0" borderId="0" xfId="0" applyFont="1" applyBorder="1" applyAlignment="1"/>
    <xf numFmtId="0" fontId="10" fillId="0" borderId="0" xfId="0" applyFont="1"/>
    <xf numFmtId="0" fontId="73" fillId="0" borderId="0" xfId="0" applyFont="1" applyBorder="1" applyAlignment="1"/>
    <xf numFmtId="0" fontId="75" fillId="0" borderId="0" xfId="0" applyFont="1"/>
    <xf numFmtId="0" fontId="0" fillId="0" borderId="0" xfId="0" applyBorder="1" applyAlignment="1">
      <alignment horizontal="right"/>
    </xf>
    <xf numFmtId="0" fontId="0" fillId="0" borderId="7" xfId="0" applyBorder="1"/>
    <xf numFmtId="0" fontId="0" fillId="0" borderId="7" xfId="0" applyBorder="1" applyAlignment="1">
      <alignment horizontal="right"/>
    </xf>
    <xf numFmtId="0" fontId="9" fillId="0" borderId="0" xfId="0" applyFont="1" applyBorder="1"/>
    <xf numFmtId="0" fontId="0" fillId="0" borderId="0" xfId="0" applyBorder="1" applyAlignment="1">
      <alignment horizontal="center"/>
    </xf>
    <xf numFmtId="0" fontId="4" fillId="0" borderId="0" xfId="0" applyFont="1" applyBorder="1" applyAlignment="1">
      <alignment horizontal="left"/>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0" fillId="0" borderId="0" xfId="0" applyBorder="1" applyAlignment="1">
      <alignment horizontal="left"/>
    </xf>
    <xf numFmtId="3" fontId="0" fillId="0" borderId="0" xfId="0" applyNumberFormat="1" applyBorder="1" applyAlignment="1">
      <alignment horizontal="right"/>
    </xf>
    <xf numFmtId="1" fontId="0" fillId="0" borderId="0" xfId="0" applyNumberFormat="1" applyBorder="1"/>
    <xf numFmtId="2" fontId="0" fillId="0" borderId="0" xfId="0" applyNumberFormat="1" applyBorder="1"/>
    <xf numFmtId="1" fontId="4" fillId="0" borderId="0" xfId="0" applyNumberFormat="1" applyFont="1" applyBorder="1"/>
    <xf numFmtId="0" fontId="0" fillId="0" borderId="1" xfId="0" applyBorder="1" applyAlignment="1">
      <alignment horizontal="center" wrapText="1"/>
    </xf>
    <xf numFmtId="0" fontId="0" fillId="0" borderId="3" xfId="0" applyBorder="1" applyAlignment="1">
      <alignment horizontal="center" wrapText="1"/>
    </xf>
    <xf numFmtId="0" fontId="0" fillId="0" borderId="0" xfId="0" applyFill="1" applyBorder="1" applyAlignment="1">
      <alignment vertical="center"/>
    </xf>
    <xf numFmtId="0" fontId="73" fillId="0" borderId="1" xfId="0" applyFont="1" applyBorder="1" applyAlignment="1"/>
    <xf numFmtId="0" fontId="75" fillId="0" borderId="1" xfId="0" applyFont="1" applyBorder="1"/>
    <xf numFmtId="14" fontId="0" fillId="0" borderId="1" xfId="0" applyNumberFormat="1" applyBorder="1"/>
    <xf numFmtId="0" fontId="0" fillId="0" borderId="3" xfId="0" applyBorder="1" applyAlignment="1">
      <alignment horizontal="right" wrapText="1"/>
    </xf>
    <xf numFmtId="0" fontId="0" fillId="0" borderId="1" xfId="0" applyBorder="1" applyAlignment="1">
      <alignment horizontal="center"/>
    </xf>
    <xf numFmtId="0" fontId="0" fillId="0" borderId="3" xfId="0" applyBorder="1" applyAlignment="1">
      <alignment vertical="center"/>
    </xf>
    <xf numFmtId="0" fontId="4" fillId="0" borderId="1" xfId="0" applyFont="1" applyBorder="1" applyAlignment="1">
      <alignment horizontal="center" vertical="center"/>
    </xf>
    <xf numFmtId="0" fontId="0" fillId="0" borderId="0" xfId="0" applyBorder="1" applyAlignment="1">
      <alignment horizontal="center" vertical="center"/>
    </xf>
    <xf numFmtId="0" fontId="15" fillId="0" borderId="0" xfId="0" applyFont="1" applyProtection="1">
      <protection locked="0" hidden="1"/>
    </xf>
    <xf numFmtId="0" fontId="45" fillId="5" borderId="1" xfId="0" applyFont="1" applyFill="1" applyBorder="1" applyProtection="1">
      <protection locked="0" hidden="1"/>
    </xf>
    <xf numFmtId="0" fontId="15" fillId="7" borderId="1" xfId="0" applyFont="1" applyFill="1" applyBorder="1" applyProtection="1">
      <protection locked="0" hidden="1"/>
    </xf>
    <xf numFmtId="0" fontId="15" fillId="2" borderId="1" xfId="0" applyFont="1" applyFill="1" applyBorder="1" applyProtection="1">
      <protection locked="0" hidden="1"/>
    </xf>
    <xf numFmtId="0" fontId="36" fillId="7" borderId="1" xfId="0" applyFont="1" applyFill="1" applyBorder="1" applyAlignment="1" applyProtection="1">
      <alignment horizontal="left"/>
      <protection locked="0" hidden="1"/>
    </xf>
    <xf numFmtId="0" fontId="36" fillId="7" borderId="1" xfId="0" applyFont="1" applyFill="1" applyBorder="1" applyAlignment="1" applyProtection="1">
      <alignment horizontal="center"/>
      <protection locked="0" hidden="1"/>
    </xf>
    <xf numFmtId="0" fontId="38" fillId="7" borderId="1" xfId="0" applyFont="1" applyFill="1" applyBorder="1" applyAlignment="1" applyProtection="1">
      <protection locked="0" hidden="1"/>
    </xf>
    <xf numFmtId="0" fontId="24" fillId="7" borderId="1" xfId="0" applyFont="1" applyFill="1" applyBorder="1" applyAlignment="1" applyProtection="1">
      <alignment horizontal="center"/>
      <protection locked="0" hidden="1"/>
    </xf>
    <xf numFmtId="0" fontId="15" fillId="0" borderId="0" xfId="0" applyFont="1" applyAlignment="1" applyProtection="1">
      <protection locked="0" hidden="1"/>
    </xf>
    <xf numFmtId="0" fontId="15" fillId="4" borderId="1" xfId="0" applyFont="1" applyFill="1" applyBorder="1" applyProtection="1">
      <protection locked="0" hidden="1"/>
    </xf>
    <xf numFmtId="0" fontId="15" fillId="0" borderId="0" xfId="0" applyFont="1" applyBorder="1" applyAlignment="1" applyProtection="1">
      <alignment horizontal="center"/>
      <protection locked="0" hidden="1"/>
    </xf>
    <xf numFmtId="0" fontId="15" fillId="0" borderId="0" xfId="0" applyFont="1" applyBorder="1" applyAlignment="1" applyProtection="1">
      <alignment horizontal="left"/>
      <protection locked="0" hidden="1"/>
    </xf>
    <xf numFmtId="0" fontId="15" fillId="0" borderId="12" xfId="0" applyFont="1" applyBorder="1" applyAlignment="1" applyProtection="1">
      <alignment horizontal="center"/>
      <protection locked="0" hidden="1"/>
    </xf>
    <xf numFmtId="0" fontId="15" fillId="0" borderId="0" xfId="0" applyFont="1" applyBorder="1" applyProtection="1">
      <protection locked="0" hidden="1"/>
    </xf>
    <xf numFmtId="0" fontId="17" fillId="0" borderId="0" xfId="0" applyFont="1" applyProtection="1">
      <protection locked="0" hidden="1"/>
    </xf>
    <xf numFmtId="0" fontId="0" fillId="0" borderId="0" xfId="0" applyAlignment="1" applyProtection="1">
      <protection locked="0" hidden="1"/>
    </xf>
    <xf numFmtId="14" fontId="33" fillId="0" borderId="0" xfId="0" applyNumberFormat="1" applyFont="1" applyBorder="1" applyAlignment="1" applyProtection="1">
      <alignment horizontal="left"/>
      <protection locked="0" hidden="1"/>
    </xf>
    <xf numFmtId="0" fontId="26" fillId="0" borderId="0" xfId="0" applyFont="1" applyProtection="1">
      <protection locked="0" hidden="1"/>
    </xf>
    <xf numFmtId="0" fontId="16" fillId="0" borderId="0" xfId="0" applyFont="1" applyBorder="1" applyAlignment="1" applyProtection="1">
      <alignment horizontal="left"/>
      <protection locked="0" hidden="1"/>
    </xf>
    <xf numFmtId="2" fontId="15" fillId="0" borderId="0" xfId="0" applyNumberFormat="1" applyFont="1" applyBorder="1" applyProtection="1">
      <protection locked="0" hidden="1"/>
    </xf>
    <xf numFmtId="0" fontId="15" fillId="0" borderId="0" xfId="0" applyFont="1" applyBorder="1" applyAlignment="1" applyProtection="1">
      <protection locked="0" hidden="1"/>
    </xf>
    <xf numFmtId="0" fontId="6" fillId="0" borderId="0" xfId="0" applyFont="1"/>
    <xf numFmtId="0" fontId="0" fillId="0" borderId="0" xfId="0" applyAlignment="1">
      <alignment horizontal="center"/>
    </xf>
    <xf numFmtId="0" fontId="0" fillId="0" borderId="3" xfId="0" applyBorder="1"/>
    <xf numFmtId="0" fontId="0" fillId="0" borderId="2" xfId="0" applyBorder="1"/>
    <xf numFmtId="0" fontId="0" fillId="0" borderId="1" xfId="0" applyBorder="1" applyAlignment="1">
      <alignment horizontal="left"/>
    </xf>
    <xf numFmtId="0" fontId="20" fillId="0" borderId="1" xfId="0" applyFont="1" applyBorder="1" applyAlignment="1">
      <alignment vertical="center" wrapText="1"/>
    </xf>
    <xf numFmtId="0" fontId="0" fillId="0" borderId="1" xfId="0" applyBorder="1" applyAlignment="1">
      <alignment vertical="center" wrapText="1"/>
    </xf>
    <xf numFmtId="0" fontId="4" fillId="0" borderId="3" xfId="0" applyFont="1" applyBorder="1" applyAlignment="1">
      <alignment horizontal="center" vertical="center" wrapText="1"/>
    </xf>
    <xf numFmtId="0" fontId="6" fillId="0" borderId="1" xfId="0" applyFont="1" applyBorder="1"/>
    <xf numFmtId="0" fontId="128" fillId="15" borderId="35" xfId="1" applyFill="1" applyProtection="1">
      <protection locked="0" hidden="1"/>
    </xf>
    <xf numFmtId="0" fontId="132" fillId="15" borderId="35" xfId="1" applyFont="1" applyFill="1" applyProtection="1">
      <protection locked="0" hidden="1"/>
    </xf>
    <xf numFmtId="0" fontId="132" fillId="16" borderId="35" xfId="1" applyFont="1" applyFill="1" applyProtection="1">
      <protection locked="0" hidden="1"/>
    </xf>
    <xf numFmtId="0" fontId="132" fillId="16" borderId="35" xfId="1" applyFont="1" applyFill="1" applyAlignment="1" applyProtection="1">
      <alignment horizontal="right"/>
      <protection locked="0" hidden="1"/>
    </xf>
    <xf numFmtId="0" fontId="132" fillId="15" borderId="35" xfId="1" applyFont="1" applyFill="1" applyAlignment="1" applyProtection="1">
      <alignment horizontal="right"/>
      <protection locked="0" hidden="1"/>
    </xf>
    <xf numFmtId="0" fontId="45" fillId="14" borderId="1" xfId="0" applyFont="1" applyFill="1" applyBorder="1" applyProtection="1">
      <protection locked="0" hidden="1"/>
    </xf>
    <xf numFmtId="0" fontId="132" fillId="14" borderId="35" xfId="1" applyFont="1" applyFill="1" applyProtection="1">
      <protection locked="0" hidden="1"/>
    </xf>
    <xf numFmtId="0" fontId="132" fillId="15" borderId="37" xfId="1" applyFont="1" applyFill="1" applyBorder="1" applyProtection="1">
      <protection locked="0" hidden="1"/>
    </xf>
    <xf numFmtId="0" fontId="132" fillId="15" borderId="38" xfId="1" applyFont="1" applyFill="1" applyBorder="1" applyProtection="1">
      <protection locked="0" hidden="1"/>
    </xf>
    <xf numFmtId="0" fontId="132" fillId="16" borderId="38" xfId="1" applyFont="1" applyFill="1" applyBorder="1" applyProtection="1">
      <protection locked="0" hidden="1"/>
    </xf>
    <xf numFmtId="0" fontId="132" fillId="15" borderId="38" xfId="1" applyFont="1" applyFill="1" applyBorder="1" applyAlignment="1" applyProtection="1">
      <alignment horizontal="right"/>
      <protection locked="0" hidden="1"/>
    </xf>
    <xf numFmtId="0" fontId="132" fillId="18" borderId="41" xfId="1" applyFont="1" applyFill="1" applyBorder="1" applyAlignment="1" applyProtection="1">
      <alignment horizontal="right" vertical="center"/>
      <protection locked="0" hidden="1"/>
    </xf>
    <xf numFmtId="0" fontId="132" fillId="19" borderId="42" xfId="1" applyFont="1" applyFill="1" applyBorder="1" applyAlignment="1" applyProtection="1">
      <alignment horizontal="right" vertical="center"/>
      <protection locked="0" hidden="1"/>
    </xf>
    <xf numFmtId="0" fontId="12" fillId="0" borderId="1" xfId="0" applyFont="1" applyBorder="1" applyAlignment="1">
      <alignment horizontal="right" vertical="center" wrapText="1"/>
    </xf>
    <xf numFmtId="0" fontId="0" fillId="0" borderId="2" xfId="0" applyBorder="1" applyAlignment="1">
      <alignment vertical="center"/>
    </xf>
    <xf numFmtId="0" fontId="17" fillId="4" borderId="2" xfId="0" applyFont="1" applyFill="1" applyBorder="1" applyAlignment="1">
      <alignment vertical="center"/>
    </xf>
    <xf numFmtId="1" fontId="0" fillId="0" borderId="3" xfId="0" applyNumberFormat="1" applyBorder="1" applyAlignment="1">
      <alignment vertical="center"/>
    </xf>
    <xf numFmtId="0" fontId="17" fillId="4" borderId="9" xfId="0" applyFont="1" applyFill="1" applyBorder="1" applyAlignment="1">
      <alignment vertical="center"/>
    </xf>
    <xf numFmtId="0" fontId="138" fillId="13" borderId="1" xfId="1" applyFont="1" applyFill="1" applyBorder="1" applyProtection="1">
      <protection locked="0" hidden="1"/>
    </xf>
    <xf numFmtId="0" fontId="136" fillId="14" borderId="40" xfId="1" applyFont="1" applyFill="1" applyBorder="1" applyAlignment="1" applyProtection="1">
      <alignment horizontal="right"/>
      <protection locked="0" hidden="1"/>
    </xf>
    <xf numFmtId="0" fontId="0" fillId="0" borderId="3" xfId="0" applyBorder="1" applyAlignment="1">
      <alignment horizontal="center"/>
    </xf>
    <xf numFmtId="0" fontId="0" fillId="0" borderId="6" xfId="0" applyBorder="1" applyAlignment="1">
      <alignment vertical="top"/>
    </xf>
    <xf numFmtId="0" fontId="0" fillId="0" borderId="14" xfId="0" applyBorder="1" applyAlignment="1">
      <alignment vertical="top"/>
    </xf>
    <xf numFmtId="0" fontId="0" fillId="0" borderId="16" xfId="0" applyBorder="1" applyAlignment="1">
      <alignment vertical="top"/>
    </xf>
    <xf numFmtId="0" fontId="0" fillId="0" borderId="0" xfId="0" applyBorder="1" applyAlignment="1">
      <alignment vertical="top"/>
    </xf>
    <xf numFmtId="0" fontId="0" fillId="0" borderId="15" xfId="0" applyBorder="1" applyAlignment="1">
      <alignment vertical="top"/>
    </xf>
    <xf numFmtId="0" fontId="0" fillId="0" borderId="11" xfId="0" applyBorder="1" applyAlignment="1">
      <alignment vertical="top"/>
    </xf>
    <xf numFmtId="0" fontId="0" fillId="0" borderId="13" xfId="0" applyBorder="1" applyAlignment="1">
      <alignment vertical="top"/>
    </xf>
    <xf numFmtId="0" fontId="0" fillId="0" borderId="4" xfId="0" applyBorder="1" applyAlignment="1">
      <alignment vertical="top"/>
    </xf>
    <xf numFmtId="0" fontId="0" fillId="0" borderId="2" xfId="0" applyBorder="1" applyAlignment="1">
      <alignment vertical="top"/>
    </xf>
    <xf numFmtId="0" fontId="0" fillId="0" borderId="3" xfId="0" applyBorder="1" applyAlignment="1">
      <alignment vertical="top"/>
    </xf>
    <xf numFmtId="0" fontId="0" fillId="0" borderId="2" xfId="0" applyBorder="1" applyAlignment="1">
      <alignment horizontal="left" vertical="top"/>
    </xf>
    <xf numFmtId="0" fontId="0" fillId="0" borderId="8"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right" vertical="top"/>
    </xf>
    <xf numFmtId="0" fontId="0" fillId="0" borderId="1" xfId="0" applyBorder="1" applyAlignment="1">
      <alignment vertical="top"/>
    </xf>
    <xf numFmtId="0" fontId="0" fillId="0" borderId="16" xfId="0" applyFill="1" applyBorder="1" applyAlignment="1">
      <alignment vertical="top"/>
    </xf>
    <xf numFmtId="0" fontId="0" fillId="0" borderId="10" xfId="0" applyBorder="1" applyAlignment="1">
      <alignment vertical="top"/>
    </xf>
    <xf numFmtId="0" fontId="0" fillId="0" borderId="12" xfId="0" applyBorder="1" applyAlignment="1">
      <alignment vertical="top"/>
    </xf>
    <xf numFmtId="0" fontId="0" fillId="0" borderId="8" xfId="0" applyBorder="1"/>
    <xf numFmtId="0" fontId="0" fillId="0" borderId="0" xfId="0" applyAlignment="1">
      <alignment vertical="top"/>
    </xf>
    <xf numFmtId="1" fontId="0" fillId="0" borderId="1" xfId="0" applyNumberFormat="1" applyBorder="1" applyAlignment="1">
      <alignment vertical="top"/>
    </xf>
    <xf numFmtId="1" fontId="0" fillId="0" borderId="1" xfId="0" applyNumberFormat="1" applyBorder="1" applyAlignment="1">
      <alignment horizontal="right" vertical="top"/>
    </xf>
    <xf numFmtId="1" fontId="130" fillId="0" borderId="3" xfId="0" applyNumberFormat="1" applyFont="1" applyBorder="1" applyAlignment="1">
      <alignment vertical="top"/>
    </xf>
    <xf numFmtId="1" fontId="0" fillId="0" borderId="1" xfId="0" applyNumberFormat="1" applyBorder="1"/>
    <xf numFmtId="0" fontId="0" fillId="15" borderId="0" xfId="0" applyFill="1"/>
    <xf numFmtId="0" fontId="133" fillId="13" borderId="1" xfId="0" applyFont="1" applyFill="1" applyBorder="1" applyProtection="1">
      <protection locked="0" hidden="1"/>
    </xf>
    <xf numFmtId="3" fontId="133" fillId="13" borderId="1" xfId="0" applyNumberFormat="1" applyFont="1" applyFill="1" applyBorder="1" applyProtection="1">
      <protection locked="0" hidden="1"/>
    </xf>
    <xf numFmtId="0" fontId="134" fillId="13" borderId="1" xfId="0" applyFont="1" applyFill="1" applyBorder="1" applyProtection="1">
      <protection locked="0" hidden="1"/>
    </xf>
    <xf numFmtId="1" fontId="41" fillId="13" borderId="1" xfId="0" applyNumberFormat="1" applyFont="1" applyFill="1" applyBorder="1" applyProtection="1">
      <protection locked="0" hidden="1"/>
    </xf>
    <xf numFmtId="0" fontId="133" fillId="13" borderId="1" xfId="0" applyFont="1" applyFill="1" applyBorder="1" applyAlignment="1" applyProtection="1">
      <alignment horizontal="right"/>
      <protection locked="0" hidden="1"/>
    </xf>
    <xf numFmtId="1" fontId="82" fillId="0" borderId="1" xfId="0" applyNumberFormat="1" applyFont="1" applyBorder="1"/>
    <xf numFmtId="0" fontId="82" fillId="0" borderId="1" xfId="0" applyFont="1" applyBorder="1"/>
    <xf numFmtId="0" fontId="141" fillId="0" borderId="1" xfId="0" applyFont="1" applyBorder="1" applyAlignment="1">
      <alignment horizontal="left" wrapText="1"/>
    </xf>
    <xf numFmtId="0" fontId="132" fillId="15" borderId="43" xfId="1" applyFont="1" applyFill="1" applyBorder="1" applyProtection="1">
      <protection locked="0" hidden="1"/>
    </xf>
    <xf numFmtId="0" fontId="132" fillId="16" borderId="44" xfId="1" applyFont="1" applyFill="1" applyBorder="1" applyAlignment="1" applyProtection="1">
      <alignment horizontal="right"/>
      <protection locked="0" hidden="1"/>
    </xf>
    <xf numFmtId="0" fontId="128" fillId="16" borderId="35" xfId="1" applyFill="1" applyProtection="1">
      <protection locked="0" hidden="1"/>
    </xf>
    <xf numFmtId="0" fontId="132" fillId="15" borderId="45" xfId="1" applyFont="1" applyFill="1" applyBorder="1" applyProtection="1">
      <protection locked="0" hidden="1"/>
    </xf>
    <xf numFmtId="0" fontId="132" fillId="15" borderId="46" xfId="1" applyFont="1" applyFill="1" applyBorder="1" applyProtection="1">
      <protection locked="0" hidden="1"/>
    </xf>
    <xf numFmtId="0" fontId="128" fillId="15" borderId="45" xfId="1" applyFill="1" applyBorder="1" applyProtection="1">
      <protection locked="0" hidden="1"/>
    </xf>
    <xf numFmtId="0" fontId="89" fillId="11" borderId="49" xfId="2" applyFont="1" applyBorder="1" applyProtection="1">
      <protection locked="0" hidden="1"/>
    </xf>
    <xf numFmtId="0" fontId="90" fillId="11" borderId="50" xfId="2" applyFont="1" applyBorder="1" applyProtection="1">
      <protection locked="0" hidden="1"/>
    </xf>
    <xf numFmtId="0" fontId="15" fillId="0" borderId="51" xfId="0" applyFont="1" applyBorder="1" applyProtection="1">
      <protection locked="0" hidden="1"/>
    </xf>
    <xf numFmtId="0" fontId="90" fillId="11" borderId="52" xfId="2" applyFont="1" applyBorder="1" applyProtection="1">
      <protection locked="0" hidden="1"/>
    </xf>
    <xf numFmtId="0" fontId="90" fillId="11" borderId="49" xfId="2" applyFont="1" applyBorder="1" applyProtection="1">
      <protection locked="0" hidden="1"/>
    </xf>
    <xf numFmtId="0" fontId="20" fillId="0" borderId="5" xfId="0" applyFont="1" applyBorder="1" applyAlignment="1">
      <alignment vertical="center" wrapText="1"/>
    </xf>
    <xf numFmtId="0" fontId="6" fillId="4" borderId="5" xfId="0" applyFont="1" applyFill="1" applyBorder="1" applyAlignment="1">
      <alignment horizontal="right" vertical="center"/>
    </xf>
    <xf numFmtId="0" fontId="17" fillId="4" borderId="5" xfId="0" applyFont="1" applyFill="1" applyBorder="1" applyAlignment="1">
      <alignment horizontal="right" vertical="center"/>
    </xf>
    <xf numFmtId="0" fontId="17" fillId="4" borderId="5" xfId="0" applyFont="1" applyFill="1" applyBorder="1" applyAlignment="1">
      <alignment vertical="center"/>
    </xf>
    <xf numFmtId="0" fontId="0" fillId="0" borderId="11" xfId="0" applyBorder="1" applyAlignment="1">
      <alignment vertical="center"/>
    </xf>
    <xf numFmtId="0" fontId="17" fillId="4" borderId="15" xfId="0" applyFont="1" applyFill="1" applyBorder="1" applyAlignment="1">
      <alignment vertical="center"/>
    </xf>
    <xf numFmtId="0" fontId="138" fillId="13" borderId="9" xfId="1" applyFont="1" applyFill="1" applyBorder="1" applyProtection="1">
      <protection locked="0" hidden="1"/>
    </xf>
    <xf numFmtId="0" fontId="6" fillId="4" borderId="17" xfId="0" applyFont="1" applyFill="1" applyBorder="1" applyAlignment="1">
      <alignment horizontal="right" vertical="center"/>
    </xf>
    <xf numFmtId="0" fontId="20" fillId="0" borderId="17" xfId="0" applyFont="1" applyBorder="1" applyAlignment="1">
      <alignment vertical="center" wrapText="1"/>
    </xf>
    <xf numFmtId="0" fontId="17" fillId="4" borderId="17" xfId="0" applyFont="1" applyFill="1" applyBorder="1" applyAlignment="1">
      <alignment vertical="center"/>
    </xf>
    <xf numFmtId="0" fontId="17" fillId="4" borderId="17" xfId="0" applyFont="1" applyFill="1" applyBorder="1" applyAlignment="1">
      <alignment horizontal="right" vertical="center"/>
    </xf>
    <xf numFmtId="0" fontId="17" fillId="4" borderId="18" xfId="0" applyFont="1" applyFill="1" applyBorder="1" applyAlignment="1">
      <alignment vertical="center"/>
    </xf>
    <xf numFmtId="0" fontId="17" fillId="4" borderId="19" xfId="0" applyFont="1" applyFill="1" applyBorder="1" applyAlignment="1">
      <alignment vertical="center"/>
    </xf>
    <xf numFmtId="0" fontId="138" fillId="13" borderId="17" xfId="1" applyFont="1" applyFill="1" applyBorder="1" applyProtection="1">
      <protection locked="0" hidden="1"/>
    </xf>
    <xf numFmtId="1" fontId="0" fillId="0" borderId="18" xfId="0" applyNumberFormat="1" applyBorder="1" applyAlignment="1">
      <alignment vertical="center"/>
    </xf>
    <xf numFmtId="0" fontId="16" fillId="4" borderId="53" xfId="0" applyFont="1" applyFill="1" applyBorder="1" applyAlignment="1">
      <alignment vertical="center"/>
    </xf>
    <xf numFmtId="0" fontId="16" fillId="4" borderId="54" xfId="0" applyFont="1" applyFill="1" applyBorder="1" applyAlignment="1">
      <alignment vertical="center"/>
    </xf>
    <xf numFmtId="0" fontId="4" fillId="4" borderId="53" xfId="0" applyFont="1" applyFill="1" applyBorder="1" applyAlignment="1">
      <alignment horizontal="right" vertical="center"/>
    </xf>
    <xf numFmtId="0" fontId="16" fillId="4" borderId="53" xfId="0" applyFont="1" applyFill="1" applyBorder="1" applyAlignment="1">
      <alignment horizontal="right" vertical="center"/>
    </xf>
    <xf numFmtId="0" fontId="16" fillId="4" borderId="55" xfId="0" applyFont="1" applyFill="1" applyBorder="1" applyAlignment="1">
      <alignment vertical="center"/>
    </xf>
    <xf numFmtId="1" fontId="4" fillId="0" borderId="54" xfId="0" applyNumberFormat="1" applyFont="1" applyBorder="1" applyAlignment="1">
      <alignment vertical="center"/>
    </xf>
    <xf numFmtId="0" fontId="143" fillId="13" borderId="53" xfId="1" applyFont="1" applyFill="1" applyBorder="1" applyAlignment="1" applyProtection="1">
      <alignment horizontal="right" vertical="center"/>
      <protection locked="0" hidden="1"/>
    </xf>
    <xf numFmtId="0" fontId="132" fillId="15" borderId="0" xfId="1" applyFont="1" applyFill="1" applyBorder="1" applyProtection="1">
      <protection locked="0" hidden="1"/>
    </xf>
    <xf numFmtId="0" fontId="132" fillId="16" borderId="43" xfId="1" applyFont="1" applyFill="1" applyBorder="1" applyProtection="1">
      <protection locked="0" hidden="1"/>
    </xf>
    <xf numFmtId="0" fontId="132" fillId="16" borderId="43" xfId="1" applyFont="1" applyFill="1" applyBorder="1" applyAlignment="1" applyProtection="1">
      <alignment horizontal="right"/>
      <protection locked="0" hidden="1"/>
    </xf>
    <xf numFmtId="0" fontId="0" fillId="0" borderId="1" xfId="0" applyBorder="1" applyAlignment="1">
      <alignment horizontal="center" vertical="top" wrapText="1"/>
    </xf>
    <xf numFmtId="0" fontId="91" fillId="0" borderId="5" xfId="0" applyFont="1" applyFill="1" applyBorder="1" applyAlignment="1">
      <alignment horizontal="center" vertical="center" wrapText="1"/>
    </xf>
    <xf numFmtId="0" fontId="92" fillId="5" borderId="1" xfId="0" applyFont="1" applyFill="1" applyBorder="1" applyAlignment="1" applyProtection="1">
      <alignment shrinkToFit="1"/>
      <protection locked="0" hidden="1"/>
    </xf>
    <xf numFmtId="0" fontId="0" fillId="0" borderId="16" xfId="0" applyBorder="1"/>
    <xf numFmtId="0" fontId="82" fillId="0" borderId="53" xfId="0" applyFont="1" applyBorder="1" applyAlignment="1">
      <alignment horizontal="left" vertical="center" wrapText="1"/>
    </xf>
    <xf numFmtId="0" fontId="94" fillId="0" borderId="1" xfId="0" applyFont="1" applyBorder="1" applyAlignment="1">
      <alignment horizontal="center" vertical="center" wrapText="1"/>
    </xf>
    <xf numFmtId="0" fontId="94" fillId="0" borderId="3" xfId="0" applyFont="1" applyBorder="1" applyAlignment="1">
      <alignment horizontal="right" vertical="center" wrapText="1"/>
    </xf>
    <xf numFmtId="0" fontId="95" fillId="0" borderId="1" xfId="0" applyFont="1" applyBorder="1" applyAlignment="1">
      <alignment horizontal="right" vertical="top"/>
    </xf>
    <xf numFmtId="0" fontId="93" fillId="0" borderId="1" xfId="0" applyFont="1" applyBorder="1" applyAlignment="1">
      <alignment horizontal="right" vertical="top"/>
    </xf>
    <xf numFmtId="0" fontId="0" fillId="0" borderId="1" xfId="0" applyBorder="1" applyAlignment="1"/>
    <xf numFmtId="0" fontId="97" fillId="0" borderId="1" xfId="0" applyFont="1" applyBorder="1" applyAlignment="1">
      <alignment horizontal="center" wrapText="1"/>
    </xf>
    <xf numFmtId="0" fontId="97" fillId="0" borderId="1" xfId="0" applyFont="1" applyBorder="1"/>
    <xf numFmtId="0" fontId="132" fillId="21" borderId="35" xfId="1" applyFont="1" applyFill="1" applyProtection="1">
      <protection locked="0" hidden="1"/>
    </xf>
    <xf numFmtId="0" fontId="4" fillId="0" borderId="2" xfId="0" applyFont="1" applyBorder="1" applyAlignment="1">
      <alignment horizontal="center" vertical="center" wrapText="1"/>
    </xf>
    <xf numFmtId="0" fontId="17" fillId="4" borderId="13" xfId="0" applyFont="1" applyFill="1" applyBorder="1" applyAlignment="1">
      <alignment vertical="center"/>
    </xf>
    <xf numFmtId="0" fontId="17" fillId="4" borderId="16" xfId="0" applyFont="1" applyFill="1" applyBorder="1" applyAlignment="1">
      <alignment vertical="center"/>
    </xf>
    <xf numFmtId="0" fontId="11" fillId="0" borderId="2" xfId="0" applyFont="1" applyBorder="1" applyAlignment="1">
      <alignment horizontal="center" vertical="center" wrapText="1"/>
    </xf>
    <xf numFmtId="0" fontId="16" fillId="4" borderId="22" xfId="0" applyFont="1" applyFill="1" applyBorder="1" applyAlignment="1">
      <alignment vertical="center"/>
    </xf>
    <xf numFmtId="0" fontId="4" fillId="0" borderId="23" xfId="0" applyFont="1" applyBorder="1" applyAlignment="1">
      <alignment horizontal="center" vertical="center" wrapText="1"/>
    </xf>
    <xf numFmtId="0" fontId="0" fillId="0" borderId="23" xfId="0" applyBorder="1" applyAlignment="1">
      <alignment vertical="center"/>
    </xf>
    <xf numFmtId="0" fontId="6" fillId="4" borderId="23" xfId="0" applyFont="1" applyFill="1" applyBorder="1" applyAlignment="1">
      <alignment vertical="center"/>
    </xf>
    <xf numFmtId="0" fontId="9" fillId="4" borderId="23" xfId="0" applyFont="1" applyFill="1" applyBorder="1" applyAlignment="1">
      <alignment vertical="center"/>
    </xf>
    <xf numFmtId="0" fontId="132" fillId="16" borderId="47" xfId="1" applyFont="1" applyFill="1" applyBorder="1" applyProtection="1">
      <protection locked="0" hidden="1"/>
    </xf>
    <xf numFmtId="0" fontId="132" fillId="16" borderId="56" xfId="1" applyFont="1" applyFill="1" applyBorder="1" applyProtection="1">
      <protection locked="0" hidden="1"/>
    </xf>
    <xf numFmtId="0" fontId="132" fillId="16" borderId="57" xfId="1" applyFont="1" applyFill="1" applyBorder="1" applyProtection="1">
      <protection locked="0" hidden="1"/>
    </xf>
    <xf numFmtId="0" fontId="0" fillId="22" borderId="1" xfId="0" applyFill="1" applyBorder="1" applyAlignment="1">
      <alignment horizontal="center"/>
    </xf>
    <xf numFmtId="0" fontId="0" fillId="12" borderId="1" xfId="0" applyFill="1" applyBorder="1" applyAlignment="1">
      <alignment horizontal="left"/>
    </xf>
    <xf numFmtId="0" fontId="145" fillId="23" borderId="1" xfId="0" applyFont="1" applyFill="1" applyBorder="1" applyAlignment="1">
      <alignment horizontal="center" vertical="center"/>
    </xf>
    <xf numFmtId="0" fontId="0" fillId="15" borderId="0" xfId="0" applyFill="1" applyAlignment="1">
      <alignment horizontal="center"/>
    </xf>
    <xf numFmtId="0" fontId="147" fillId="12" borderId="1" xfId="0" applyFont="1" applyFill="1" applyBorder="1"/>
    <xf numFmtId="0" fontId="0" fillId="12" borderId="0" xfId="0" applyFill="1" applyBorder="1"/>
    <xf numFmtId="164" fontId="0" fillId="0" borderId="0" xfId="0" applyNumberFormat="1"/>
    <xf numFmtId="0" fontId="134" fillId="24" borderId="1" xfId="0" applyFont="1" applyFill="1" applyBorder="1" applyAlignment="1">
      <alignment horizontal="center"/>
    </xf>
    <xf numFmtId="0" fontId="148" fillId="24" borderId="1" xfId="0" applyFont="1" applyFill="1" applyBorder="1" applyAlignment="1">
      <alignment horizontal="center"/>
    </xf>
    <xf numFmtId="0" fontId="0" fillId="0" borderId="0" xfId="0" applyAlignment="1">
      <alignment horizontal="left"/>
    </xf>
    <xf numFmtId="0" fontId="134" fillId="24" borderId="0" xfId="0" applyFont="1" applyFill="1" applyBorder="1" applyAlignment="1">
      <alignment horizontal="center"/>
    </xf>
    <xf numFmtId="0" fontId="147" fillId="12" borderId="1" xfId="0" applyFont="1" applyFill="1" applyBorder="1" applyAlignment="1">
      <alignment horizontal="center" vertical="center"/>
    </xf>
    <xf numFmtId="0" fontId="6" fillId="0" borderId="0" xfId="0" applyFont="1" applyAlignment="1">
      <alignment horizontal="left"/>
    </xf>
    <xf numFmtId="0" fontId="4" fillId="12" borderId="1" xfId="0" applyFont="1" applyFill="1" applyBorder="1" applyAlignment="1">
      <alignment horizontal="center" vertical="center"/>
    </xf>
    <xf numFmtId="0" fontId="0" fillId="25" borderId="12" xfId="0" applyFill="1" applyBorder="1" applyAlignment="1"/>
    <xf numFmtId="0" fontId="149" fillId="0" borderId="1" xfId="0" applyFont="1" applyFill="1" applyBorder="1" applyAlignment="1">
      <alignment vertical="center"/>
    </xf>
    <xf numFmtId="0" fontId="150" fillId="14" borderId="2" xfId="0" applyFont="1" applyFill="1" applyBorder="1"/>
    <xf numFmtId="0" fontId="150" fillId="14" borderId="8" xfId="0" applyFont="1" applyFill="1" applyBorder="1"/>
    <xf numFmtId="0" fontId="151" fillId="12" borderId="8" xfId="0" applyFont="1" applyFill="1" applyBorder="1"/>
    <xf numFmtId="0" fontId="4" fillId="12" borderId="2" xfId="0" applyFont="1" applyFill="1" applyBorder="1"/>
    <xf numFmtId="0" fontId="0" fillId="12" borderId="8" xfId="0" applyFont="1" applyFill="1" applyBorder="1"/>
    <xf numFmtId="0" fontId="0" fillId="12" borderId="3" xfId="0" applyFont="1" applyFill="1" applyBorder="1"/>
    <xf numFmtId="0" fontId="152" fillId="12" borderId="2" xfId="0" applyFont="1" applyFill="1" applyBorder="1"/>
    <xf numFmtId="0" fontId="152" fillId="12" borderId="8" xfId="0" applyFont="1" applyFill="1" applyBorder="1"/>
    <xf numFmtId="0" fontId="152" fillId="12" borderId="2" xfId="0" applyFont="1" applyFill="1" applyBorder="1" applyAlignment="1">
      <alignment vertical="center"/>
    </xf>
    <xf numFmtId="0" fontId="152" fillId="12" borderId="8" xfId="0" applyFont="1" applyFill="1" applyBorder="1" applyAlignment="1">
      <alignment vertical="center"/>
    </xf>
    <xf numFmtId="0" fontId="0" fillId="12" borderId="2" xfId="0" applyFont="1" applyFill="1" applyBorder="1"/>
    <xf numFmtId="0" fontId="0" fillId="12" borderId="2" xfId="0" applyFill="1" applyBorder="1"/>
    <xf numFmtId="0" fontId="0" fillId="12" borderId="8" xfId="0" applyFill="1" applyBorder="1"/>
    <xf numFmtId="0" fontId="0" fillId="12" borderId="3" xfId="0" applyFill="1" applyBorder="1"/>
    <xf numFmtId="0" fontId="153" fillId="12" borderId="2" xfId="0" applyFont="1" applyFill="1" applyBorder="1"/>
    <xf numFmtId="0" fontId="153" fillId="12" borderId="8" xfId="0" applyFont="1" applyFill="1" applyBorder="1"/>
    <xf numFmtId="0" fontId="145" fillId="12" borderId="3" xfId="0" applyFont="1" applyFill="1" applyBorder="1"/>
    <xf numFmtId="0" fontId="145" fillId="12" borderId="3" xfId="0" applyFont="1" applyFill="1" applyBorder="1" applyAlignment="1">
      <alignment horizontal="right"/>
    </xf>
    <xf numFmtId="0" fontId="0" fillId="12" borderId="1" xfId="0" applyFill="1" applyBorder="1" applyAlignment="1">
      <alignment horizontal="left" vertical="center"/>
    </xf>
    <xf numFmtId="0" fontId="0" fillId="12" borderId="0" xfId="0" applyFill="1" applyBorder="1" applyAlignment="1">
      <alignment horizontal="left"/>
    </xf>
    <xf numFmtId="0" fontId="147" fillId="12" borderId="1" xfId="0" applyFont="1" applyFill="1" applyBorder="1" applyAlignment="1">
      <alignment horizontal="right"/>
    </xf>
    <xf numFmtId="0" fontId="151" fillId="12" borderId="3" xfId="0" applyFont="1" applyFill="1" applyBorder="1"/>
    <xf numFmtId="0" fontId="153" fillId="12" borderId="3" xfId="0" applyFont="1" applyFill="1" applyBorder="1"/>
    <xf numFmtId="0" fontId="0" fillId="0" borderId="0" xfId="0" applyBorder="1" applyAlignment="1">
      <alignment horizontal="right" vertical="center"/>
    </xf>
    <xf numFmtId="0" fontId="0" fillId="0" borderId="14" xfId="0" applyBorder="1" applyAlignment="1">
      <alignment vertical="center"/>
    </xf>
    <xf numFmtId="0" fontId="0" fillId="0" borderId="6" xfId="0" applyBorder="1" applyAlignment="1">
      <alignment vertical="center"/>
    </xf>
    <xf numFmtId="0" fontId="155" fillId="12" borderId="2" xfId="0" applyFont="1" applyFill="1" applyBorder="1" applyAlignment="1">
      <alignment horizontal="left" wrapText="1"/>
    </xf>
    <xf numFmtId="0" fontId="155" fillId="12" borderId="8" xfId="0" applyFont="1" applyFill="1" applyBorder="1" applyAlignment="1">
      <alignment horizontal="left" wrapText="1"/>
    </xf>
    <xf numFmtId="0" fontId="155" fillId="12" borderId="3" xfId="0" applyFont="1" applyFill="1" applyBorder="1" applyAlignment="1">
      <alignment horizontal="left" wrapText="1"/>
    </xf>
    <xf numFmtId="0" fontId="4" fillId="12" borderId="2" xfId="0" applyFont="1" applyFill="1" applyBorder="1" applyAlignment="1">
      <alignment horizontal="center" vertical="center"/>
    </xf>
    <xf numFmtId="0" fontId="4" fillId="12" borderId="13" xfId="0" applyFont="1" applyFill="1" applyBorder="1" applyAlignment="1">
      <alignment horizontal="center" vertical="center"/>
    </xf>
    <xf numFmtId="0" fontId="145" fillId="12" borderId="6" xfId="0" applyFont="1" applyFill="1" applyBorder="1"/>
    <xf numFmtId="0" fontId="145" fillId="12" borderId="10" xfId="0" applyFont="1" applyFill="1" applyBorder="1"/>
    <xf numFmtId="0" fontId="145" fillId="12" borderId="25" xfId="0" applyFont="1" applyFill="1" applyBorder="1"/>
    <xf numFmtId="0" fontId="0" fillId="12" borderId="8" xfId="0" applyFill="1" applyBorder="1" applyAlignment="1">
      <alignment horizontal="right"/>
    </xf>
    <xf numFmtId="0" fontId="156" fillId="26" borderId="26" xfId="0" applyFont="1" applyFill="1" applyBorder="1" applyAlignment="1">
      <alignment horizontal="left"/>
    </xf>
    <xf numFmtId="0" fontId="157" fillId="27" borderId="26" xfId="0" applyFont="1" applyFill="1" applyBorder="1" applyAlignment="1">
      <alignment horizontal="left"/>
    </xf>
    <xf numFmtId="17" fontId="158" fillId="28" borderId="26" xfId="0" applyNumberFormat="1" applyFont="1" applyFill="1" applyBorder="1" applyAlignment="1">
      <alignment horizontal="left"/>
    </xf>
    <xf numFmtId="17" fontId="158" fillId="29" borderId="26" xfId="0" applyNumberFormat="1" applyFont="1" applyFill="1" applyBorder="1" applyAlignment="1">
      <alignment horizontal="left"/>
    </xf>
    <xf numFmtId="0" fontId="4" fillId="0" borderId="1" xfId="0" applyFont="1" applyBorder="1" applyAlignment="1">
      <alignment vertical="center"/>
    </xf>
    <xf numFmtId="0" fontId="0" fillId="0" borderId="8" xfId="0" applyBorder="1" applyAlignment="1">
      <alignment horizontal="left"/>
    </xf>
    <xf numFmtId="0" fontId="0" fillId="0" borderId="3" xfId="0" applyBorder="1" applyAlignment="1">
      <alignment horizontal="left"/>
    </xf>
    <xf numFmtId="0" fontId="6" fillId="0" borderId="2" xfId="0" applyFont="1" applyBorder="1" applyAlignment="1">
      <alignment horizontal="left" vertical="center"/>
    </xf>
    <xf numFmtId="0" fontId="0" fillId="0" borderId="8" xfId="0" applyBorder="1" applyAlignment="1">
      <alignment horizontal="left" vertical="center"/>
    </xf>
    <xf numFmtId="0" fontId="0" fillId="0" borderId="3" xfId="0" applyBorder="1" applyAlignment="1">
      <alignment horizontal="left" vertical="center"/>
    </xf>
    <xf numFmtId="0" fontId="0" fillId="0" borderId="0" xfId="0" applyAlignment="1">
      <alignment horizontal="left"/>
    </xf>
    <xf numFmtId="17" fontId="20" fillId="0" borderId="5" xfId="0" applyNumberFormat="1" applyFont="1" applyBorder="1" applyAlignment="1">
      <alignment vertical="center" wrapText="1"/>
    </xf>
    <xf numFmtId="0" fontId="0" fillId="0" borderId="4" xfId="0" applyBorder="1" applyAlignment="1">
      <alignment vertical="center"/>
    </xf>
    <xf numFmtId="17" fontId="12" fillId="0" borderId="4" xfId="0" applyNumberFormat="1" applyFont="1" applyBorder="1" applyAlignment="1">
      <alignment vertical="center" wrapText="1"/>
    </xf>
    <xf numFmtId="0" fontId="4" fillId="0" borderId="23" xfId="0" applyFont="1" applyBorder="1" applyAlignment="1">
      <alignment vertical="center"/>
    </xf>
    <xf numFmtId="0" fontId="17" fillId="4" borderId="23" xfId="0" applyFont="1" applyFill="1" applyBorder="1" applyAlignment="1">
      <alignment vertical="center"/>
    </xf>
    <xf numFmtId="0" fontId="82" fillId="0" borderId="23" xfId="0" applyFont="1" applyBorder="1" applyAlignment="1">
      <alignment vertical="center"/>
    </xf>
    <xf numFmtId="0" fontId="82" fillId="0" borderId="58" xfId="0" applyFont="1" applyBorder="1" applyAlignment="1">
      <alignment vertical="center"/>
    </xf>
    <xf numFmtId="0" fontId="82" fillId="0" borderId="59" xfId="0" applyFont="1" applyBorder="1" applyAlignment="1">
      <alignment vertical="center"/>
    </xf>
    <xf numFmtId="0" fontId="5" fillId="0" borderId="15" xfId="0" applyFont="1" applyBorder="1" applyAlignment="1">
      <alignment horizontal="right" vertical="center"/>
    </xf>
    <xf numFmtId="0" fontId="0" fillId="0" borderId="13" xfId="0" applyFill="1" applyBorder="1" applyAlignment="1">
      <alignment vertical="top"/>
    </xf>
    <xf numFmtId="0" fontId="0" fillId="0" borderId="12" xfId="0" applyFill="1" applyBorder="1" applyAlignment="1">
      <alignment vertical="top"/>
    </xf>
    <xf numFmtId="0" fontId="0" fillId="0" borderId="6" xfId="0" applyFill="1" applyBorder="1" applyAlignment="1">
      <alignment vertical="top"/>
    </xf>
    <xf numFmtId="1" fontId="4" fillId="0" borderId="4" xfId="0" applyNumberFormat="1" applyFont="1" applyBorder="1" applyAlignment="1">
      <alignment vertical="center"/>
    </xf>
    <xf numFmtId="0" fontId="95" fillId="0" borderId="4" xfId="0" applyFont="1" applyBorder="1" applyAlignment="1">
      <alignment vertical="top"/>
    </xf>
    <xf numFmtId="0" fontId="93" fillId="0" borderId="1" xfId="0" applyFont="1" applyBorder="1" applyAlignment="1">
      <alignment horizontal="right" vertical="center"/>
    </xf>
    <xf numFmtId="0" fontId="6" fillId="0" borderId="2" xfId="0" applyFont="1" applyBorder="1" applyAlignment="1">
      <alignment horizontal="left"/>
    </xf>
    <xf numFmtId="1" fontId="4" fillId="0" borderId="1" xfId="0" applyNumberFormat="1" applyFont="1" applyBorder="1" applyAlignment="1">
      <alignment vertical="top"/>
    </xf>
    <xf numFmtId="1" fontId="1" fillId="0" borderId="3" xfId="0" applyNumberFormat="1" applyFont="1" applyBorder="1" applyAlignment="1">
      <alignment vertical="top"/>
    </xf>
    <xf numFmtId="0" fontId="4" fillId="0" borderId="1" xfId="0" applyFont="1" applyBorder="1" applyAlignment="1">
      <alignment vertical="top"/>
    </xf>
    <xf numFmtId="1" fontId="126" fillId="0" borderId="1" xfId="0" applyNumberFormat="1" applyFont="1" applyBorder="1"/>
    <xf numFmtId="0" fontId="128" fillId="15" borderId="35" xfId="1" applyFill="1" applyProtection="1">
      <protection hidden="1"/>
    </xf>
    <xf numFmtId="0" fontId="84" fillId="3" borderId="1" xfId="0" applyFont="1" applyFill="1" applyBorder="1" applyAlignment="1" applyProtection="1">
      <alignment horizontal="center"/>
      <protection locked="0"/>
    </xf>
    <xf numFmtId="0" fontId="131" fillId="3" borderId="1" xfId="0" applyFont="1" applyFill="1" applyBorder="1" applyAlignment="1" applyProtection="1">
      <alignment horizontal="left"/>
      <protection locked="0"/>
    </xf>
    <xf numFmtId="0" fontId="46" fillId="5" borderId="1" xfId="0" applyFont="1" applyFill="1" applyBorder="1" applyAlignment="1" applyProtection="1">
      <protection locked="0"/>
    </xf>
    <xf numFmtId="0" fontId="46" fillId="5" borderId="1" xfId="0" applyFont="1" applyFill="1" applyBorder="1" applyAlignment="1" applyProtection="1">
      <alignment horizontal="center"/>
      <protection locked="0"/>
    </xf>
    <xf numFmtId="0" fontId="14" fillId="5" borderId="1" xfId="0" applyFont="1" applyFill="1" applyBorder="1" applyAlignment="1" applyProtection="1">
      <alignment horizontal="center"/>
      <protection locked="0"/>
    </xf>
    <xf numFmtId="0" fontId="14" fillId="5" borderId="3" xfId="0" applyFont="1" applyFill="1" applyBorder="1" applyAlignment="1" applyProtection="1">
      <alignment horizontal="center"/>
      <protection locked="0"/>
    </xf>
    <xf numFmtId="0" fontId="15" fillId="0" borderId="0" xfId="0" applyFont="1" applyProtection="1">
      <protection locked="0"/>
    </xf>
    <xf numFmtId="0" fontId="60" fillId="12" borderId="0" xfId="0" applyFont="1" applyFill="1" applyProtection="1">
      <protection locked="0"/>
    </xf>
    <xf numFmtId="0" fontId="32" fillId="3" borderId="1" xfId="0" applyFont="1" applyFill="1" applyBorder="1" applyAlignment="1" applyProtection="1">
      <protection locked="0"/>
    </xf>
    <xf numFmtId="0" fontId="32" fillId="3" borderId="8" xfId="0" applyFont="1" applyFill="1" applyBorder="1" applyAlignment="1" applyProtection="1">
      <alignment horizontal="left"/>
      <protection locked="0"/>
    </xf>
    <xf numFmtId="0" fontId="6" fillId="3" borderId="0" xfId="0" applyFont="1" applyFill="1" applyBorder="1" applyAlignment="1" applyProtection="1">
      <alignment horizontal="left"/>
      <protection locked="0"/>
    </xf>
    <xf numFmtId="0" fontId="32" fillId="3" borderId="1" xfId="0" applyFont="1" applyFill="1" applyBorder="1" applyAlignment="1" applyProtection="1">
      <alignment horizontal="left"/>
      <protection locked="0"/>
    </xf>
    <xf numFmtId="0" fontId="17" fillId="6" borderId="1" xfId="0" applyFont="1" applyFill="1" applyBorder="1" applyAlignment="1" applyProtection="1">
      <protection locked="0"/>
    </xf>
    <xf numFmtId="14" fontId="18" fillId="6" borderId="1" xfId="0" applyNumberFormat="1" applyFont="1" applyFill="1" applyBorder="1" applyAlignment="1" applyProtection="1">
      <protection locked="0"/>
    </xf>
    <xf numFmtId="0" fontId="45" fillId="5" borderId="1" xfId="0" applyFont="1" applyFill="1" applyBorder="1" applyProtection="1">
      <protection locked="0"/>
    </xf>
    <xf numFmtId="0" fontId="43" fillId="5" borderId="1" xfId="0" applyFont="1" applyFill="1" applyBorder="1" applyAlignment="1" applyProtection="1">
      <alignment horizontal="center"/>
      <protection locked="0"/>
    </xf>
    <xf numFmtId="0" fontId="25" fillId="7" borderId="1" xfId="0" applyFont="1" applyFill="1" applyBorder="1" applyProtection="1">
      <protection locked="0"/>
    </xf>
    <xf numFmtId="0" fontId="25" fillId="7" borderId="1" xfId="0" applyFont="1" applyFill="1" applyBorder="1" applyAlignment="1" applyProtection="1">
      <alignment horizontal="left"/>
      <protection locked="0"/>
    </xf>
    <xf numFmtId="0" fontId="15" fillId="7" borderId="1" xfId="0" applyFont="1" applyFill="1" applyBorder="1" applyProtection="1">
      <protection locked="0"/>
    </xf>
    <xf numFmtId="0" fontId="128" fillId="14" borderId="35" xfId="1" applyFill="1" applyAlignment="1" applyProtection="1">
      <alignment horizontal="center" vertical="center"/>
      <protection locked="0"/>
    </xf>
    <xf numFmtId="0" fontId="128" fillId="14" borderId="35" xfId="1" applyFill="1" applyProtection="1">
      <protection locked="0"/>
    </xf>
    <xf numFmtId="0" fontId="39" fillId="2" borderId="10" xfId="0" applyFont="1" applyFill="1" applyBorder="1" applyAlignment="1" applyProtection="1">
      <alignment horizontal="center"/>
      <protection locked="0"/>
    </xf>
    <xf numFmtId="0" fontId="54" fillId="8" borderId="1" xfId="0" applyFont="1" applyFill="1" applyBorder="1" applyAlignment="1" applyProtection="1">
      <alignment horizontal="right"/>
      <protection locked="0"/>
    </xf>
    <xf numFmtId="0" fontId="54" fillId="8" borderId="11" xfId="0" applyFont="1" applyFill="1" applyBorder="1" applyAlignment="1" applyProtection="1">
      <alignment horizontal="right"/>
      <protection locked="0"/>
    </xf>
    <xf numFmtId="0" fontId="23" fillId="7" borderId="11" xfId="0" applyFont="1" applyFill="1" applyBorder="1" applyAlignment="1" applyProtection="1">
      <alignment horizontal="center"/>
      <protection locked="0"/>
    </xf>
    <xf numFmtId="0" fontId="15" fillId="2" borderId="9" xfId="0" applyFont="1" applyFill="1" applyBorder="1" applyProtection="1">
      <protection locked="0"/>
    </xf>
    <xf numFmtId="0" fontId="60" fillId="14" borderId="2" xfId="0" applyFont="1" applyFill="1" applyBorder="1" applyAlignment="1" applyProtection="1">
      <protection locked="0"/>
    </xf>
    <xf numFmtId="0" fontId="60" fillId="14" borderId="8" xfId="0" applyFont="1" applyFill="1" applyBorder="1" applyAlignment="1" applyProtection="1">
      <protection locked="0"/>
    </xf>
    <xf numFmtId="0" fontId="60" fillId="14" borderId="3" xfId="0" applyFont="1" applyFill="1" applyBorder="1" applyAlignment="1" applyProtection="1">
      <protection locked="0"/>
    </xf>
    <xf numFmtId="0" fontId="60" fillId="14" borderId="1" xfId="0" applyFont="1" applyFill="1" applyBorder="1" applyAlignment="1" applyProtection="1">
      <alignment horizontal="right"/>
      <protection locked="0"/>
    </xf>
    <xf numFmtId="0" fontId="45" fillId="14" borderId="1" xfId="0" applyFont="1" applyFill="1" applyBorder="1" applyProtection="1">
      <protection locked="0"/>
    </xf>
    <xf numFmtId="0" fontId="47" fillId="14" borderId="1" xfId="0" applyFont="1" applyFill="1" applyBorder="1" applyAlignment="1" applyProtection="1">
      <alignment horizontal="center"/>
      <protection locked="0"/>
    </xf>
    <xf numFmtId="0" fontId="47" fillId="14" borderId="2" xfId="0" applyFont="1" applyFill="1" applyBorder="1" applyAlignment="1" applyProtection="1">
      <alignment horizontal="center"/>
      <protection locked="0"/>
    </xf>
    <xf numFmtId="0" fontId="133" fillId="14" borderId="1" xfId="0" applyFont="1" applyFill="1" applyBorder="1" applyProtection="1">
      <protection locked="0"/>
    </xf>
    <xf numFmtId="0" fontId="41" fillId="14" borderId="3" xfId="0" applyFont="1" applyFill="1" applyBorder="1" applyProtection="1">
      <protection locked="0"/>
    </xf>
    <xf numFmtId="0" fontId="15" fillId="14" borderId="3" xfId="0" applyFont="1" applyFill="1" applyBorder="1" applyProtection="1">
      <protection locked="0"/>
    </xf>
    <xf numFmtId="0" fontId="26" fillId="2" borderId="1" xfId="0" applyFont="1" applyFill="1" applyBorder="1" applyProtection="1">
      <protection locked="0"/>
    </xf>
    <xf numFmtId="0" fontId="15" fillId="2" borderId="0" xfId="0" applyFont="1" applyFill="1" applyProtection="1">
      <protection locked="0"/>
    </xf>
    <xf numFmtId="0" fontId="133" fillId="17" borderId="1" xfId="0" applyFont="1" applyFill="1" applyBorder="1" applyProtection="1">
      <protection locked="0"/>
    </xf>
    <xf numFmtId="0" fontId="41" fillId="17" borderId="3" xfId="0" applyFont="1" applyFill="1" applyBorder="1" applyProtection="1">
      <protection locked="0"/>
    </xf>
    <xf numFmtId="0" fontId="15" fillId="7" borderId="3" xfId="0" applyFont="1" applyFill="1" applyBorder="1" applyProtection="1">
      <protection locked="0"/>
    </xf>
    <xf numFmtId="0" fontId="15" fillId="14" borderId="1" xfId="0" applyFont="1" applyFill="1" applyBorder="1" applyProtection="1">
      <protection locked="0"/>
    </xf>
    <xf numFmtId="0" fontId="15" fillId="14" borderId="2" xfId="0" applyFont="1" applyFill="1" applyBorder="1" applyProtection="1">
      <protection locked="0"/>
    </xf>
    <xf numFmtId="0" fontId="15" fillId="2" borderId="1" xfId="0" applyFont="1" applyFill="1" applyBorder="1" applyProtection="1">
      <protection locked="0"/>
    </xf>
    <xf numFmtId="0" fontId="68" fillId="5" borderId="1" xfId="0" applyFont="1" applyFill="1" applyBorder="1" applyAlignment="1" applyProtection="1">
      <alignment shrinkToFit="1"/>
      <protection locked="0"/>
    </xf>
    <xf numFmtId="0" fontId="15" fillId="2" borderId="2" xfId="0" applyFont="1" applyFill="1" applyBorder="1" applyProtection="1">
      <protection locked="0"/>
    </xf>
    <xf numFmtId="0" fontId="50" fillId="9" borderId="2" xfId="0" applyFont="1" applyFill="1" applyBorder="1" applyAlignment="1" applyProtection="1">
      <protection locked="0"/>
    </xf>
    <xf numFmtId="0" fontId="50" fillId="9" borderId="8" xfId="0" applyFont="1" applyFill="1" applyBorder="1" applyAlignment="1" applyProtection="1">
      <protection locked="0"/>
    </xf>
    <xf numFmtId="3" fontId="41" fillId="17" borderId="3" xfId="0" applyNumberFormat="1" applyFont="1" applyFill="1" applyBorder="1" applyProtection="1">
      <protection locked="0"/>
    </xf>
    <xf numFmtId="0" fontId="65" fillId="5" borderId="1" xfId="0" applyFont="1" applyFill="1" applyBorder="1" applyAlignment="1" applyProtection="1">
      <alignment horizontal="left"/>
      <protection locked="0"/>
    </xf>
    <xf numFmtId="0" fontId="31" fillId="2" borderId="1" xfId="0" applyFont="1" applyFill="1" applyBorder="1" applyProtection="1">
      <protection locked="0"/>
    </xf>
    <xf numFmtId="0" fontId="35" fillId="14" borderId="1" xfId="0" applyFont="1" applyFill="1" applyBorder="1" applyProtection="1">
      <protection locked="0"/>
    </xf>
    <xf numFmtId="0" fontId="15" fillId="14" borderId="0" xfId="0" applyFont="1" applyFill="1" applyBorder="1" applyProtection="1">
      <protection locked="0"/>
    </xf>
    <xf numFmtId="0" fontId="134" fillId="14" borderId="1" xfId="0" applyFont="1" applyFill="1" applyBorder="1" applyProtection="1">
      <protection locked="0"/>
    </xf>
    <xf numFmtId="0" fontId="77" fillId="14" borderId="3" xfId="0" applyFont="1" applyFill="1" applyBorder="1" applyProtection="1">
      <protection locked="0"/>
    </xf>
    <xf numFmtId="0" fontId="35" fillId="5" borderId="1" xfId="0" applyFont="1" applyFill="1" applyBorder="1" applyProtection="1">
      <protection locked="0"/>
    </xf>
    <xf numFmtId="0" fontId="46" fillId="5" borderId="2" xfId="0" applyFont="1" applyFill="1" applyBorder="1" applyAlignment="1" applyProtection="1">
      <alignment horizontal="left"/>
      <protection locked="0"/>
    </xf>
    <xf numFmtId="0" fontId="69" fillId="5" borderId="8" xfId="0" applyFont="1" applyFill="1" applyBorder="1" applyAlignment="1" applyProtection="1">
      <alignment horizontal="left"/>
      <protection locked="0"/>
    </xf>
    <xf numFmtId="0" fontId="69" fillId="5" borderId="3" xfId="0" applyFont="1" applyFill="1" applyBorder="1" applyAlignment="1" applyProtection="1">
      <alignment horizontal="left"/>
      <protection locked="0"/>
    </xf>
    <xf numFmtId="0" fontId="70" fillId="5" borderId="2" xfId="0" applyFont="1" applyFill="1" applyBorder="1" applyAlignment="1" applyProtection="1">
      <alignment horizontal="left"/>
      <protection locked="0"/>
    </xf>
    <xf numFmtId="0" fontId="70" fillId="5" borderId="15" xfId="0" applyFont="1" applyFill="1" applyBorder="1" applyAlignment="1" applyProtection="1">
      <alignment horizontal="left"/>
      <protection locked="0"/>
    </xf>
    <xf numFmtId="0" fontId="15" fillId="14" borderId="8" xfId="0" applyFont="1" applyFill="1" applyBorder="1" applyProtection="1">
      <protection locked="0"/>
    </xf>
    <xf numFmtId="0" fontId="58" fillId="14" borderId="2" xfId="0" applyFont="1" applyFill="1" applyBorder="1" applyAlignment="1" applyProtection="1">
      <alignment horizontal="left"/>
      <protection locked="0"/>
    </xf>
    <xf numFmtId="0" fontId="58" fillId="14" borderId="8" xfId="0" applyFont="1" applyFill="1" applyBorder="1" applyAlignment="1" applyProtection="1">
      <alignment horizontal="left"/>
      <protection locked="0"/>
    </xf>
    <xf numFmtId="0" fontId="58" fillId="14" borderId="3" xfId="0" applyFont="1" applyFill="1" applyBorder="1" applyAlignment="1" applyProtection="1">
      <alignment horizontal="left"/>
      <protection locked="0"/>
    </xf>
    <xf numFmtId="0" fontId="62" fillId="2" borderId="2" xfId="0" applyFont="1" applyFill="1" applyBorder="1" applyAlignment="1" applyProtection="1">
      <alignment horizontal="left"/>
      <protection locked="0"/>
    </xf>
    <xf numFmtId="0" fontId="62" fillId="2" borderId="8" xfId="0" applyFont="1" applyFill="1" applyBorder="1" applyAlignment="1" applyProtection="1">
      <alignment horizontal="left"/>
      <protection locked="0"/>
    </xf>
    <xf numFmtId="0" fontId="62" fillId="2" borderId="3" xfId="0" applyFont="1" applyFill="1" applyBorder="1" applyAlignment="1" applyProtection="1">
      <alignment horizontal="left"/>
      <protection locked="0"/>
    </xf>
    <xf numFmtId="0" fontId="66" fillId="5" borderId="1" xfId="0" applyFont="1" applyFill="1" applyBorder="1" applyAlignment="1" applyProtection="1">
      <alignment horizontal="left"/>
      <protection locked="0"/>
    </xf>
    <xf numFmtId="0" fontId="67" fillId="14" borderId="1" xfId="0" applyFont="1" applyFill="1" applyBorder="1" applyAlignment="1" applyProtection="1">
      <alignment horizontal="left"/>
      <protection locked="0"/>
    </xf>
    <xf numFmtId="1" fontId="41" fillId="17" borderId="1" xfId="0" applyNumberFormat="1" applyFont="1" applyFill="1" applyBorder="1" applyProtection="1">
      <protection locked="0"/>
    </xf>
    <xf numFmtId="0" fontId="66" fillId="5" borderId="4" xfId="0" applyFont="1" applyFill="1" applyBorder="1" applyAlignment="1" applyProtection="1">
      <alignment horizontal="left"/>
      <protection locked="0"/>
    </xf>
    <xf numFmtId="0" fontId="140" fillId="14" borderId="2" xfId="0" applyFont="1" applyFill="1" applyBorder="1" applyAlignment="1" applyProtection="1">
      <protection locked="0"/>
    </xf>
    <xf numFmtId="0" fontId="140" fillId="14" borderId="8" xfId="0" applyFont="1" applyFill="1" applyBorder="1" applyAlignment="1" applyProtection="1">
      <protection locked="0"/>
    </xf>
    <xf numFmtId="0" fontId="140" fillId="14" borderId="8" xfId="0" applyFont="1" applyFill="1" applyBorder="1" applyAlignment="1" applyProtection="1">
      <alignment horizontal="left"/>
      <protection locked="0"/>
    </xf>
    <xf numFmtId="0" fontId="133" fillId="14" borderId="1" xfId="0" applyFont="1" applyFill="1" applyBorder="1" applyAlignment="1" applyProtection="1">
      <alignment horizontal="right"/>
      <protection locked="0"/>
    </xf>
    <xf numFmtId="0" fontId="40" fillId="14" borderId="1" xfId="0" applyFont="1" applyFill="1" applyBorder="1" applyAlignment="1" applyProtection="1">
      <alignment horizontal="right"/>
      <protection locked="0"/>
    </xf>
    <xf numFmtId="0" fontId="60" fillId="14" borderId="24" xfId="0" applyFont="1" applyFill="1" applyBorder="1" applyAlignment="1" applyProtection="1">
      <alignment horizontal="left"/>
      <protection locked="0"/>
    </xf>
    <xf numFmtId="0" fontId="60" fillId="14" borderId="20" xfId="0" applyFont="1" applyFill="1" applyBorder="1" applyAlignment="1" applyProtection="1">
      <alignment horizontal="left"/>
      <protection locked="0"/>
    </xf>
    <xf numFmtId="0" fontId="69" fillId="5" borderId="3" xfId="0" applyFont="1" applyFill="1" applyBorder="1" applyProtection="1">
      <protection locked="0"/>
    </xf>
    <xf numFmtId="0" fontId="24" fillId="7" borderId="1" xfId="0" applyFont="1" applyFill="1" applyBorder="1" applyAlignment="1" applyProtection="1">
      <protection locked="0"/>
    </xf>
    <xf numFmtId="0" fontId="30" fillId="7" borderId="2" xfId="0" applyFont="1" applyFill="1" applyBorder="1" applyAlignment="1" applyProtection="1">
      <protection locked="0"/>
    </xf>
    <xf numFmtId="0" fontId="24" fillId="7" borderId="8" xfId="0" applyFont="1" applyFill="1" applyBorder="1" applyAlignment="1" applyProtection="1">
      <protection locked="0"/>
    </xf>
    <xf numFmtId="0" fontId="24" fillId="7" borderId="3" xfId="0" applyFont="1" applyFill="1" applyBorder="1" applyAlignment="1" applyProtection="1">
      <alignment horizontal="center"/>
      <protection locked="0"/>
    </xf>
    <xf numFmtId="0" fontId="15" fillId="30" borderId="8" xfId="0" applyFont="1" applyFill="1" applyBorder="1" applyAlignment="1" applyProtection="1">
      <alignment horizontal="center"/>
      <protection locked="0"/>
    </xf>
    <xf numFmtId="0" fontId="15" fillId="30" borderId="3" xfId="0" applyFont="1" applyFill="1" applyBorder="1" applyAlignment="1" applyProtection="1">
      <alignment horizontal="center"/>
      <protection locked="0"/>
    </xf>
    <xf numFmtId="0" fontId="24" fillId="7" borderId="1" xfId="0" applyFont="1" applyFill="1" applyBorder="1" applyProtection="1">
      <protection locked="0"/>
    </xf>
    <xf numFmtId="0" fontId="48" fillId="8" borderId="2" xfId="0" applyFont="1" applyFill="1" applyBorder="1" applyAlignment="1" applyProtection="1">
      <alignment horizontal="left"/>
      <protection locked="0"/>
    </xf>
    <xf numFmtId="0" fontId="48" fillId="8" borderId="8" xfId="0" applyFont="1" applyFill="1" applyBorder="1" applyAlignment="1" applyProtection="1">
      <alignment horizontal="left"/>
      <protection locked="0"/>
    </xf>
    <xf numFmtId="0" fontId="48" fillId="8" borderId="1" xfId="0" applyFont="1" applyFill="1" applyBorder="1" applyProtection="1">
      <protection locked="0"/>
    </xf>
    <xf numFmtId="0" fontId="146" fillId="5" borderId="0" xfId="0" applyFont="1" applyFill="1" applyProtection="1">
      <protection locked="0"/>
    </xf>
    <xf numFmtId="0" fontId="146" fillId="5" borderId="0" xfId="0" applyFont="1" applyFill="1" applyAlignment="1" applyProtection="1">
      <protection locked="0"/>
    </xf>
    <xf numFmtId="0" fontId="37" fillId="7" borderId="2" xfId="0" applyFont="1" applyFill="1" applyBorder="1" applyAlignment="1" applyProtection="1">
      <alignment horizontal="left"/>
      <protection locked="0"/>
    </xf>
    <xf numFmtId="0" fontId="37" fillId="7" borderId="1" xfId="0" applyFont="1" applyFill="1" applyBorder="1" applyAlignment="1" applyProtection="1">
      <alignment horizontal="left"/>
      <protection locked="0"/>
    </xf>
    <xf numFmtId="0" fontId="35" fillId="7" borderId="1" xfId="0" applyFont="1" applyFill="1" applyBorder="1" applyAlignment="1" applyProtection="1">
      <protection locked="0"/>
    </xf>
    <xf numFmtId="0" fontId="49" fillId="8" borderId="2" xfId="0" applyFont="1" applyFill="1" applyBorder="1" applyAlignment="1" applyProtection="1">
      <alignment horizontal="left"/>
      <protection locked="0"/>
    </xf>
    <xf numFmtId="0" fontId="49" fillId="8" borderId="8" xfId="0" applyFont="1" applyFill="1" applyBorder="1" applyAlignment="1" applyProtection="1">
      <alignment horizontal="left"/>
      <protection locked="0"/>
    </xf>
    <xf numFmtId="0" fontId="49" fillId="8" borderId="0" xfId="0" applyFont="1" applyFill="1" applyBorder="1" applyAlignment="1" applyProtection="1">
      <alignment horizontal="left"/>
      <protection locked="0"/>
    </xf>
    <xf numFmtId="0" fontId="34" fillId="7" borderId="1" xfId="0" applyFont="1" applyFill="1" applyBorder="1" applyAlignment="1" applyProtection="1">
      <alignment horizontal="left"/>
      <protection locked="0"/>
    </xf>
    <xf numFmtId="0" fontId="35" fillId="7" borderId="1" xfId="0" applyFont="1" applyFill="1" applyBorder="1" applyAlignment="1" applyProtection="1">
      <alignment horizontal="left"/>
      <protection locked="0"/>
    </xf>
    <xf numFmtId="0" fontId="78" fillId="5" borderId="2" xfId="0" applyFont="1" applyFill="1" applyBorder="1" applyAlignment="1" applyProtection="1">
      <protection locked="0"/>
    </xf>
    <xf numFmtId="0" fontId="79" fillId="5" borderId="8" xfId="0" applyFont="1" applyFill="1" applyBorder="1" applyAlignment="1" applyProtection="1">
      <protection locked="0"/>
    </xf>
    <xf numFmtId="0" fontId="79" fillId="5" borderId="8" xfId="0" applyFont="1" applyFill="1" applyBorder="1" applyAlignment="1" applyProtection="1">
      <alignment horizontal="center"/>
      <protection locked="0"/>
    </xf>
    <xf numFmtId="0" fontId="52" fillId="5" borderId="1" xfId="0" applyFont="1" applyFill="1" applyBorder="1" applyProtection="1">
      <protection locked="0"/>
    </xf>
    <xf numFmtId="17" fontId="128" fillId="15" borderId="35" xfId="1" applyNumberFormat="1" applyFill="1" applyAlignment="1" applyProtection="1">
      <alignment horizontal="left"/>
      <protection hidden="1"/>
    </xf>
    <xf numFmtId="17" fontId="128" fillId="15" borderId="35" xfId="1" applyNumberFormat="1" applyFill="1" applyAlignment="1" applyProtection="1">
      <alignment horizontal="center" wrapText="1"/>
      <protection hidden="1"/>
    </xf>
    <xf numFmtId="17" fontId="128" fillId="15" borderId="45" xfId="1" applyNumberFormat="1" applyFill="1" applyBorder="1" applyAlignment="1" applyProtection="1">
      <alignment horizontal="left"/>
      <protection hidden="1"/>
    </xf>
    <xf numFmtId="17" fontId="142" fillId="11" borderId="48" xfId="2" applyNumberFormat="1" applyFont="1" applyBorder="1" applyAlignment="1" applyProtection="1">
      <alignment horizontal="left"/>
      <protection hidden="1"/>
    </xf>
    <xf numFmtId="0" fontId="68" fillId="5" borderId="21" xfId="0" applyFont="1" applyFill="1" applyBorder="1" applyAlignment="1" applyProtection="1">
      <alignment horizontal="center"/>
      <protection hidden="1"/>
    </xf>
    <xf numFmtId="0" fontId="128" fillId="14" borderId="35" xfId="1" applyFill="1" applyAlignment="1" applyProtection="1">
      <alignment horizontal="center" vertical="center"/>
    </xf>
    <xf numFmtId="1" fontId="44" fillId="0" borderId="0" xfId="0" applyNumberFormat="1" applyFont="1" applyBorder="1" applyAlignment="1" applyProtection="1">
      <alignment vertical="center"/>
      <protection locked="0" hidden="1"/>
    </xf>
    <xf numFmtId="1" fontId="51" fillId="0" borderId="0" xfId="0" applyNumberFormat="1" applyFont="1" applyBorder="1" applyAlignment="1" applyProtection="1">
      <alignment vertical="center"/>
      <protection locked="0" hidden="1"/>
    </xf>
    <xf numFmtId="1" fontId="51" fillId="0" borderId="0" xfId="0" applyNumberFormat="1" applyFont="1" applyBorder="1" applyAlignment="1" applyProtection="1">
      <alignment horizontal="right" vertical="center"/>
      <protection locked="0" hidden="1"/>
    </xf>
    <xf numFmtId="1" fontId="51" fillId="0" borderId="0" xfId="0" applyNumberFormat="1" applyFont="1" applyAlignment="1" applyProtection="1">
      <alignment vertical="center"/>
      <protection locked="0" hidden="1"/>
    </xf>
    <xf numFmtId="1" fontId="44" fillId="0" borderId="0" xfId="0" applyNumberFormat="1" applyFont="1" applyAlignment="1" applyProtection="1">
      <alignment vertical="center"/>
      <protection locked="0" hidden="1"/>
    </xf>
    <xf numFmtId="1" fontId="88" fillId="0" borderId="0" xfId="0" applyNumberFormat="1" applyFont="1" applyAlignment="1" applyProtection="1">
      <alignment vertical="center"/>
      <protection locked="0" hidden="1"/>
    </xf>
    <xf numFmtId="0" fontId="88" fillId="0" borderId="0" xfId="0" applyFont="1" applyFill="1" applyBorder="1" applyProtection="1">
      <protection locked="0" hidden="1"/>
    </xf>
    <xf numFmtId="0" fontId="0" fillId="0" borderId="0" xfId="0" applyAlignment="1" applyProtection="1">
      <alignment vertical="center"/>
      <protection locked="0" hidden="1"/>
    </xf>
    <xf numFmtId="1" fontId="88" fillId="0" borderId="0" xfId="0" applyNumberFormat="1" applyFont="1" applyBorder="1" applyAlignment="1" applyProtection="1">
      <alignment vertical="center"/>
      <protection locked="0" hidden="1"/>
    </xf>
    <xf numFmtId="1" fontId="44" fillId="0" borderId="0" xfId="0" applyNumberFormat="1" applyFont="1" applyBorder="1" applyAlignment="1" applyProtection="1">
      <alignment horizontal="right" vertical="center"/>
      <protection locked="0" hidden="1"/>
    </xf>
    <xf numFmtId="1" fontId="167" fillId="0" borderId="0" xfId="0" applyNumberFormat="1" applyFont="1" applyBorder="1" applyAlignment="1" applyProtection="1">
      <alignment vertical="center"/>
      <protection locked="0" hidden="1"/>
    </xf>
    <xf numFmtId="0" fontId="0" fillId="0" borderId="8" xfId="0" applyBorder="1"/>
    <xf numFmtId="0" fontId="0" fillId="0" borderId="3" xfId="0" applyBorder="1"/>
    <xf numFmtId="0" fontId="130" fillId="0" borderId="1" xfId="0" applyFont="1" applyBorder="1" applyAlignment="1">
      <alignment horizontal="center" vertical="top"/>
    </xf>
    <xf numFmtId="0" fontId="4" fillId="0" borderId="1" xfId="0" applyFont="1" applyBorder="1" applyAlignment="1">
      <alignment horizontal="center" vertical="top"/>
    </xf>
    <xf numFmtId="0" fontId="50" fillId="14" borderId="8" xfId="0" applyFont="1" applyFill="1" applyBorder="1" applyAlignment="1" applyProtection="1">
      <alignment horizontal="left"/>
      <protection locked="0"/>
    </xf>
    <xf numFmtId="0" fontId="53" fillId="30" borderId="2" xfId="0" applyFont="1" applyFill="1" applyBorder="1" applyAlignment="1" applyProtection="1">
      <alignment horizontal="center"/>
      <protection locked="0"/>
    </xf>
    <xf numFmtId="0" fontId="59" fillId="2" borderId="3" xfId="0" applyFont="1" applyFill="1" applyBorder="1" applyAlignment="1" applyProtection="1">
      <alignment horizontal="left"/>
      <protection locked="0"/>
    </xf>
    <xf numFmtId="0" fontId="64" fillId="7" borderId="3" xfId="0" applyFont="1" applyFill="1" applyBorder="1" applyAlignment="1" applyProtection="1">
      <alignment horizontal="center"/>
      <protection locked="0"/>
    </xf>
    <xf numFmtId="0" fontId="50" fillId="9" borderId="8" xfId="0" applyFont="1" applyFill="1" applyBorder="1" applyAlignment="1" applyProtection="1">
      <alignment horizontal="left"/>
      <protection locked="0"/>
    </xf>
    <xf numFmtId="0" fontId="42" fillId="5" borderId="8" xfId="0" applyFont="1" applyFill="1" applyBorder="1" applyAlignment="1" applyProtection="1">
      <alignment horizontal="center"/>
      <protection locked="0"/>
    </xf>
    <xf numFmtId="0" fontId="81" fillId="13" borderId="2" xfId="0" applyFont="1" applyFill="1" applyBorder="1" applyAlignment="1" applyProtection="1">
      <alignment horizontal="left"/>
      <protection locked="0"/>
    </xf>
    <xf numFmtId="0" fontId="81" fillId="13" borderId="3" xfId="0" applyFont="1" applyFill="1" applyBorder="1" applyAlignment="1" applyProtection="1">
      <alignment horizontal="left"/>
      <protection locked="0"/>
    </xf>
    <xf numFmtId="0" fontId="135" fillId="14" borderId="35" xfId="1" applyFont="1" applyFill="1" applyAlignment="1" applyProtection="1">
      <alignment horizontal="center" vertical="center" wrapText="1"/>
      <protection locked="0"/>
    </xf>
    <xf numFmtId="0" fontId="144" fillId="14" borderId="35" xfId="1" applyFont="1" applyFill="1" applyAlignment="1" applyProtection="1">
      <alignment horizontal="center" vertical="center" wrapText="1"/>
      <protection locked="0"/>
    </xf>
    <xf numFmtId="0" fontId="128" fillId="14" borderId="39" xfId="1" applyFill="1" applyBorder="1" applyAlignment="1" applyProtection="1">
      <alignment horizontal="center" vertical="center"/>
      <protection locked="0"/>
    </xf>
    <xf numFmtId="0" fontId="59" fillId="2" borderId="1" xfId="0" applyFont="1" applyFill="1" applyBorder="1" applyProtection="1">
      <protection locked="0" hidden="1"/>
    </xf>
    <xf numFmtId="0" fontId="0" fillId="13" borderId="1" xfId="0" applyFill="1" applyBorder="1" applyProtection="1">
      <protection locked="0"/>
    </xf>
    <xf numFmtId="0" fontId="59" fillId="14" borderId="1" xfId="0" applyFont="1" applyFill="1" applyBorder="1" applyProtection="1">
      <protection locked="0" hidden="1"/>
    </xf>
    <xf numFmtId="0" fontId="0" fillId="13" borderId="1" xfId="0" applyNumberFormat="1" applyFill="1" applyBorder="1" applyProtection="1">
      <protection locked="0"/>
    </xf>
    <xf numFmtId="0" fontId="72" fillId="3" borderId="1" xfId="0" applyFont="1" applyFill="1" applyBorder="1" applyAlignment="1" applyProtection="1">
      <alignment horizontal="right"/>
      <protection locked="0" hidden="1"/>
    </xf>
    <xf numFmtId="1" fontId="60" fillId="2" borderId="1" xfId="0" applyNumberFormat="1" applyFont="1" applyFill="1" applyBorder="1" applyProtection="1">
      <protection locked="0" hidden="1"/>
    </xf>
    <xf numFmtId="1" fontId="59" fillId="14" borderId="1" xfId="0" applyNumberFormat="1" applyFont="1" applyFill="1" applyBorder="1" applyProtection="1">
      <protection locked="0" hidden="1"/>
    </xf>
    <xf numFmtId="0" fontId="59" fillId="2" borderId="4" xfId="0" applyFont="1" applyFill="1" applyBorder="1" applyProtection="1">
      <protection locked="0" hidden="1"/>
    </xf>
    <xf numFmtId="1" fontId="71" fillId="5" borderId="9" xfId="0" applyNumberFormat="1" applyFont="1" applyFill="1" applyBorder="1" applyAlignment="1" applyProtection="1">
      <alignment horizontal="right"/>
      <protection locked="0" hidden="1"/>
    </xf>
    <xf numFmtId="0" fontId="0" fillId="20" borderId="1" xfId="0" applyFill="1" applyBorder="1" applyProtection="1">
      <protection locked="0"/>
    </xf>
    <xf numFmtId="1" fontId="59" fillId="2" borderId="4" xfId="0" applyNumberFormat="1" applyFont="1" applyFill="1" applyBorder="1" applyProtection="1">
      <protection locked="0" hidden="1"/>
    </xf>
    <xf numFmtId="0" fontId="6" fillId="20" borderId="4" xfId="0" applyFont="1" applyFill="1" applyBorder="1" applyProtection="1">
      <protection locked="0"/>
    </xf>
    <xf numFmtId="0" fontId="0" fillId="0" borderId="0" xfId="0" applyAlignment="1" applyProtection="1">
      <alignment vertical="center"/>
      <protection locked="0"/>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left" vertical="center"/>
      <protection locked="0"/>
    </xf>
    <xf numFmtId="1" fontId="6" fillId="0" borderId="0" xfId="0" applyNumberFormat="1" applyFont="1" applyBorder="1" applyAlignment="1" applyProtection="1">
      <alignment horizontal="left" vertical="center"/>
      <protection locked="0"/>
    </xf>
    <xf numFmtId="0" fontId="93" fillId="0" borderId="0" xfId="0" applyFont="1" applyAlignment="1" applyProtection="1">
      <alignment vertical="center"/>
      <protection locked="0"/>
    </xf>
    <xf numFmtId="0" fontId="100" fillId="0" borderId="0"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93" fillId="0" borderId="0" xfId="0" applyFont="1" applyAlignment="1" applyProtection="1">
      <alignment horizontal="center" vertical="center"/>
      <protection locked="0"/>
    </xf>
    <xf numFmtId="0" fontId="0" fillId="0" borderId="0" xfId="0" applyBorder="1" applyAlignment="1" applyProtection="1">
      <alignment vertical="center"/>
      <protection locked="0"/>
    </xf>
    <xf numFmtId="0" fontId="94" fillId="0" borderId="0" xfId="0" applyFont="1" applyAlignment="1" applyProtection="1">
      <alignment vertical="center"/>
      <protection locked="0"/>
    </xf>
    <xf numFmtId="0" fontId="0" fillId="0" borderId="0" xfId="0"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Alignment="1" applyProtection="1">
      <alignment vertical="center"/>
      <protection locked="0"/>
    </xf>
    <xf numFmtId="0" fontId="80" fillId="0" borderId="0" xfId="0" applyFont="1" applyBorder="1" applyAlignment="1" applyProtection="1">
      <alignment horizontal="left" vertical="center"/>
      <protection locked="0"/>
    </xf>
    <xf numFmtId="0" fontId="12" fillId="0" borderId="0"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protection locked="0"/>
    </xf>
    <xf numFmtId="1" fontId="6" fillId="0" borderId="0" xfId="0" applyNumberFormat="1" applyFont="1" applyAlignment="1" applyProtection="1">
      <alignment vertical="center"/>
      <protection locked="0"/>
    </xf>
    <xf numFmtId="0" fontId="11" fillId="0" borderId="0" xfId="0" applyFont="1" applyBorder="1" applyAlignment="1" applyProtection="1">
      <alignment horizontal="left" vertical="center"/>
      <protection locked="0"/>
    </xf>
    <xf numFmtId="1" fontId="12" fillId="0" borderId="0" xfId="0" applyNumberFormat="1" applyFont="1" applyBorder="1" applyAlignment="1" applyProtection="1">
      <alignment horizontal="left" vertical="center"/>
      <protection locked="0"/>
    </xf>
    <xf numFmtId="1" fontId="6" fillId="0" borderId="0" xfId="0" applyNumberFormat="1" applyFont="1" applyBorder="1" applyAlignment="1" applyProtection="1">
      <alignment vertical="center"/>
      <protection locked="0"/>
    </xf>
    <xf numFmtId="0" fontId="12" fillId="0" borderId="0" xfId="0" applyFont="1" applyBorder="1" applyAlignment="1" applyProtection="1">
      <alignment horizontal="right" vertical="center"/>
      <protection locked="0"/>
    </xf>
    <xf numFmtId="0" fontId="6" fillId="0" borderId="0" xfId="0" applyFont="1" applyBorder="1" applyAlignment="1" applyProtection="1">
      <alignment vertical="center"/>
      <protection locked="0"/>
    </xf>
    <xf numFmtId="0" fontId="19" fillId="0" borderId="0" xfId="0" applyFont="1" applyBorder="1" applyAlignment="1" applyProtection="1">
      <alignment vertical="center"/>
      <protection locked="0"/>
    </xf>
    <xf numFmtId="1" fontId="4" fillId="0" borderId="0" xfId="0" applyNumberFormat="1" applyFont="1" applyBorder="1" applyAlignment="1" applyProtection="1">
      <alignment horizontal="left" vertical="center"/>
      <protection locked="0"/>
    </xf>
    <xf numFmtId="0" fontId="96" fillId="0" borderId="0" xfId="0" applyFont="1" applyBorder="1" applyAlignment="1" applyProtection="1">
      <alignment horizontal="left" vertical="center"/>
      <protection locked="0"/>
    </xf>
    <xf numFmtId="0" fontId="12" fillId="0" borderId="0" xfId="0" applyFont="1" applyBorder="1" applyAlignment="1" applyProtection="1">
      <alignment horizontal="center" vertical="center"/>
      <protection locked="0"/>
    </xf>
    <xf numFmtId="1" fontId="12" fillId="0" borderId="0" xfId="0" applyNumberFormat="1"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1" fontId="76" fillId="0" borderId="0" xfId="0" applyNumberFormat="1" applyFont="1" applyAlignment="1" applyProtection="1">
      <alignment vertical="center"/>
      <protection locked="0"/>
    </xf>
    <xf numFmtId="1" fontId="88" fillId="0" borderId="0" xfId="0" applyNumberFormat="1" applyFont="1" applyBorder="1" applyAlignment="1" applyProtection="1">
      <alignment vertical="center" wrapText="1"/>
      <protection locked="0" hidden="1"/>
    </xf>
    <xf numFmtId="0" fontId="132" fillId="16" borderId="37" xfId="1" applyFont="1" applyFill="1" applyBorder="1" applyProtection="1">
      <protection locked="0" hidden="1"/>
    </xf>
    <xf numFmtId="0" fontId="137" fillId="14" borderId="60" xfId="1" applyFont="1" applyFill="1" applyBorder="1" applyProtection="1">
      <protection locked="0" hidden="1"/>
    </xf>
    <xf numFmtId="0" fontId="137" fillId="14" borderId="1" xfId="1" applyFont="1" applyFill="1" applyBorder="1" applyProtection="1">
      <protection locked="0" hidden="1"/>
    </xf>
    <xf numFmtId="0" fontId="6" fillId="0" borderId="8" xfId="0" applyFont="1" applyBorder="1"/>
    <xf numFmtId="0" fontId="81" fillId="12" borderId="2" xfId="0" applyFont="1" applyFill="1" applyBorder="1" applyAlignment="1" applyProtection="1">
      <alignment horizontal="left"/>
      <protection locked="0"/>
    </xf>
    <xf numFmtId="0" fontId="81" fillId="12" borderId="3" xfId="0" applyFont="1" applyFill="1" applyBorder="1" applyAlignment="1" applyProtection="1">
      <alignment horizontal="left"/>
      <protection locked="0"/>
    </xf>
    <xf numFmtId="0" fontId="0" fillId="0" borderId="0" xfId="0" applyAlignment="1" applyProtection="1">
      <alignment horizontal="center" vertical="center"/>
      <protection locked="0"/>
    </xf>
    <xf numFmtId="0" fontId="12" fillId="0" borderId="0" xfId="0" applyFont="1" applyBorder="1" applyAlignment="1" applyProtection="1">
      <alignment vertical="center"/>
      <protection locked="0"/>
    </xf>
    <xf numFmtId="0" fontId="6"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12" fillId="0" borderId="0" xfId="0" applyFont="1"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Border="1" applyAlignment="1" applyProtection="1">
      <alignment vertical="center"/>
      <protection locked="0"/>
    </xf>
    <xf numFmtId="0" fontId="4" fillId="0" borderId="0" xfId="0" applyFont="1" applyBorder="1" applyAlignment="1" applyProtection="1">
      <alignment horizontal="left" vertical="center" wrapText="1"/>
      <protection locked="0"/>
    </xf>
    <xf numFmtId="0" fontId="0" fillId="0" borderId="2" xfId="0" applyBorder="1"/>
    <xf numFmtId="0" fontId="0" fillId="0" borderId="8" xfId="0" applyBorder="1"/>
    <xf numFmtId="0" fontId="0" fillId="0" borderId="3" xfId="0" applyBorder="1"/>
    <xf numFmtId="0" fontId="48" fillId="8" borderId="0" xfId="0" applyFont="1" applyFill="1" applyBorder="1" applyAlignment="1" applyProtection="1">
      <alignment horizontal="left"/>
      <protection locked="0"/>
    </xf>
    <xf numFmtId="0" fontId="6" fillId="0" borderId="0" xfId="0" applyFont="1" applyBorder="1" applyAlignment="1" applyProtection="1">
      <alignment horizontal="left" vertical="center"/>
      <protection locked="0"/>
    </xf>
    <xf numFmtId="0" fontId="6" fillId="0" borderId="2" xfId="0" applyFont="1" applyBorder="1"/>
    <xf numFmtId="0" fontId="6" fillId="0" borderId="8" xfId="0" applyFont="1" applyBorder="1"/>
    <xf numFmtId="0" fontId="6" fillId="0" borderId="3" xfId="0" applyFont="1" applyBorder="1"/>
    <xf numFmtId="0" fontId="0" fillId="0" borderId="0" xfId="0" applyAlignment="1"/>
    <xf numFmtId="0" fontId="0" fillId="0" borderId="0" xfId="0" applyBorder="1" applyAlignment="1"/>
    <xf numFmtId="0" fontId="6" fillId="0" borderId="12" xfId="0" applyFont="1" applyBorder="1"/>
    <xf numFmtId="0" fontId="6" fillId="0" borderId="16" xfId="0" applyFont="1" applyBorder="1" applyAlignment="1"/>
    <xf numFmtId="0" fontId="6" fillId="0" borderId="16" xfId="0" applyFont="1" applyBorder="1"/>
    <xf numFmtId="0" fontId="6" fillId="0" borderId="2" xfId="0" applyFont="1" applyBorder="1" applyAlignment="1">
      <alignment vertical="center"/>
    </xf>
    <xf numFmtId="0" fontId="6" fillId="0" borderId="8" xfId="0" applyFont="1" applyBorder="1" applyAlignment="1">
      <alignment vertical="center"/>
    </xf>
    <xf numFmtId="165" fontId="4" fillId="0" borderId="8" xfId="0" applyNumberFormat="1" applyFont="1" applyBorder="1" applyAlignment="1">
      <alignment horizontal="right" vertical="center"/>
    </xf>
    <xf numFmtId="49" fontId="4" fillId="0" borderId="8" xfId="0" applyNumberFormat="1" applyFont="1" applyBorder="1" applyAlignment="1">
      <alignment horizontal="center" vertical="center"/>
    </xf>
    <xf numFmtId="165" fontId="4" fillId="0" borderId="8" xfId="0" applyNumberFormat="1" applyFont="1" applyBorder="1" applyAlignment="1">
      <alignment horizontal="left" vertical="center"/>
    </xf>
    <xf numFmtId="0" fontId="6" fillId="0" borderId="2" xfId="0" applyFont="1" applyBorder="1" applyAlignment="1">
      <alignment vertical="top" wrapText="1"/>
    </xf>
    <xf numFmtId="0" fontId="6" fillId="0" borderId="2" xfId="0" applyFont="1" applyBorder="1" applyAlignment="1">
      <alignment vertical="top"/>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xf numFmtId="0" fontId="6" fillId="0" borderId="13" xfId="0" applyFont="1" applyBorder="1"/>
    <xf numFmtId="0" fontId="170" fillId="0" borderId="1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6" fillId="0" borderId="10" xfId="0" applyFont="1" applyBorder="1" applyAlignment="1">
      <alignment vertical="center"/>
    </xf>
    <xf numFmtId="0" fontId="6" fillId="0" borderId="2" xfId="0" applyFont="1" applyBorder="1" applyAlignment="1">
      <alignment vertical="center" wrapText="1"/>
    </xf>
    <xf numFmtId="14" fontId="6" fillId="0" borderId="0" xfId="0" applyNumberFormat="1" applyFont="1" applyBorder="1" applyAlignment="1">
      <alignment horizontal="left" vertical="center"/>
    </xf>
    <xf numFmtId="0" fontId="6" fillId="0" borderId="0" xfId="0" applyFont="1" applyBorder="1"/>
    <xf numFmtId="0" fontId="6" fillId="0" borderId="64" xfId="0" applyFont="1" applyBorder="1"/>
    <xf numFmtId="14" fontId="6" fillId="0" borderId="22" xfId="0" applyNumberFormat="1" applyFont="1" applyBorder="1" applyAlignment="1">
      <alignment horizontal="left"/>
    </xf>
    <xf numFmtId="0" fontId="124" fillId="0" borderId="0" xfId="0" applyFont="1" applyBorder="1" applyAlignment="1">
      <alignment vertical="top"/>
    </xf>
    <xf numFmtId="0" fontId="6" fillId="0" borderId="65" xfId="0" applyFont="1" applyBorder="1" applyAlignment="1"/>
    <xf numFmtId="0" fontId="6" fillId="0" borderId="67" xfId="0" applyFont="1" applyBorder="1"/>
    <xf numFmtId="0" fontId="6" fillId="0" borderId="0" xfId="0" applyFont="1" applyBorder="1" applyAlignment="1">
      <alignment horizontal="left" vertical="center"/>
    </xf>
    <xf numFmtId="0" fontId="93" fillId="0" borderId="1" xfId="0" applyFont="1" applyBorder="1" applyAlignment="1" applyProtection="1">
      <alignment horizontal="center" vertical="center"/>
      <protection locked="0"/>
    </xf>
    <xf numFmtId="0" fontId="6" fillId="0" borderId="68" xfId="0" applyFont="1" applyBorder="1" applyAlignment="1">
      <alignment vertical="center"/>
    </xf>
    <xf numFmtId="1" fontId="6" fillId="0" borderId="69" xfId="0" applyNumberFormat="1" applyFont="1" applyBorder="1" applyAlignment="1">
      <alignment horizontal="center" vertical="center"/>
    </xf>
    <xf numFmtId="0" fontId="6" fillId="0" borderId="69" xfId="0" applyFont="1" applyBorder="1"/>
    <xf numFmtId="0" fontId="6" fillId="0" borderId="68" xfId="0" applyFont="1" applyBorder="1"/>
    <xf numFmtId="0" fontId="6" fillId="0" borderId="70" xfId="0" applyFont="1" applyBorder="1"/>
    <xf numFmtId="0" fontId="6" fillId="0" borderId="71" xfId="0" applyFont="1" applyBorder="1"/>
    <xf numFmtId="0" fontId="6" fillId="0" borderId="75" xfId="0" applyFont="1" applyBorder="1" applyAlignment="1">
      <alignment horizontal="center" vertical="center"/>
    </xf>
    <xf numFmtId="0" fontId="6" fillId="0" borderId="76" xfId="0" applyFont="1" applyBorder="1"/>
    <xf numFmtId="0" fontId="6" fillId="0" borderId="77" xfId="0" applyFont="1" applyBorder="1"/>
    <xf numFmtId="0" fontId="6" fillId="0" borderId="78" xfId="0" applyFont="1" applyBorder="1"/>
    <xf numFmtId="0" fontId="133" fillId="14" borderId="1" xfId="0" applyFont="1" applyFill="1" applyBorder="1" applyProtection="1">
      <protection locked="0" hidden="1"/>
    </xf>
    <xf numFmtId="0" fontId="133" fillId="17" borderId="1" xfId="0" applyFont="1" applyFill="1" applyBorder="1" applyProtection="1">
      <protection locked="0" hidden="1"/>
    </xf>
    <xf numFmtId="3" fontId="133" fillId="17" borderId="1" xfId="0" applyNumberFormat="1" applyFont="1" applyFill="1" applyBorder="1" applyProtection="1">
      <protection locked="0" hidden="1"/>
    </xf>
    <xf numFmtId="1" fontId="133" fillId="17" borderId="1" xfId="0" applyNumberFormat="1" applyFont="1" applyFill="1" applyBorder="1" applyProtection="1">
      <protection locked="0" hidden="1"/>
    </xf>
    <xf numFmtId="0" fontId="48" fillId="8" borderId="1" xfId="0" applyFont="1" applyFill="1" applyBorder="1" applyProtection="1">
      <protection locked="0" hidden="1"/>
    </xf>
    <xf numFmtId="0" fontId="48" fillId="8" borderId="0" xfId="0" applyFont="1" applyFill="1" applyBorder="1" applyProtection="1">
      <protection locked="0" hidden="1"/>
    </xf>
    <xf numFmtId="0" fontId="49" fillId="8" borderId="0" xfId="0" applyFont="1" applyFill="1" applyProtection="1">
      <protection locked="0" hidden="1"/>
    </xf>
    <xf numFmtId="0" fontId="4" fillId="0" borderId="0" xfId="0" applyFont="1" applyBorder="1" applyAlignment="1" applyProtection="1">
      <alignment horizontal="left" vertical="center"/>
      <protection locked="0" hidden="1"/>
    </xf>
    <xf numFmtId="0" fontId="126" fillId="0" borderId="0" xfId="0" applyFont="1" applyAlignment="1">
      <alignment horizontal="left"/>
    </xf>
    <xf numFmtId="0" fontId="6" fillId="0" borderId="0" xfId="0" applyFont="1" applyBorder="1" applyAlignment="1" applyProtection="1">
      <alignment horizontal="left" vertical="center"/>
      <protection locked="0"/>
    </xf>
    <xf numFmtId="0" fontId="0" fillId="0" borderId="0" xfId="0" applyBorder="1" applyAlignment="1" applyProtection="1">
      <alignment horizontal="left" vertical="center"/>
      <protection locked="0"/>
    </xf>
    <xf numFmtId="17" fontId="128" fillId="16" borderId="35" xfId="1" applyNumberFormat="1" applyFill="1" applyAlignment="1" applyProtection="1">
      <alignment horizontal="left"/>
      <protection hidden="1"/>
    </xf>
    <xf numFmtId="0" fontId="128" fillId="16" borderId="47" xfId="1" applyFill="1" applyBorder="1" applyProtection="1">
      <protection locked="0" hidden="1"/>
    </xf>
    <xf numFmtId="17" fontId="128" fillId="16" borderId="47" xfId="1" applyNumberFormat="1" applyFill="1" applyBorder="1" applyAlignment="1" applyProtection="1">
      <alignment horizontal="left"/>
      <protection hidden="1"/>
    </xf>
    <xf numFmtId="17" fontId="128" fillId="16" borderId="35" xfId="1" applyNumberFormat="1" applyFill="1" applyAlignment="1" applyProtection="1">
      <alignment horizontal="left" wrapText="1"/>
      <protection hidden="1"/>
    </xf>
    <xf numFmtId="0" fontId="132" fillId="33" borderId="38" xfId="1" applyFont="1" applyFill="1" applyBorder="1" applyProtection="1">
      <protection locked="0" hidden="1"/>
    </xf>
    <xf numFmtId="0" fontId="81" fillId="13" borderId="2" xfId="0" applyFont="1" applyFill="1" applyBorder="1" applyAlignment="1" applyProtection="1">
      <alignment horizontal="left"/>
      <protection locked="0"/>
    </xf>
    <xf numFmtId="0" fontId="81" fillId="13" borderId="3" xfId="0" applyFont="1" applyFill="1" applyBorder="1" applyAlignment="1" applyProtection="1">
      <alignment horizontal="left"/>
      <protection locked="0"/>
    </xf>
    <xf numFmtId="0" fontId="50" fillId="9" borderId="2" xfId="0" applyFont="1" applyFill="1" applyBorder="1" applyAlignment="1" applyProtection="1">
      <alignment horizontal="left"/>
      <protection locked="0"/>
    </xf>
    <xf numFmtId="0" fontId="50" fillId="9" borderId="8" xfId="0" applyFont="1" applyFill="1" applyBorder="1" applyAlignment="1" applyProtection="1">
      <alignment horizontal="left"/>
      <protection locked="0"/>
    </xf>
    <xf numFmtId="0" fontId="60" fillId="2" borderId="2" xfId="0" applyFont="1" applyFill="1" applyBorder="1" applyAlignment="1" applyProtection="1">
      <alignment horizontal="left"/>
      <protection locked="0"/>
    </xf>
    <xf numFmtId="0" fontId="60" fillId="2" borderId="8" xfId="0" applyFont="1" applyFill="1" applyBorder="1" applyAlignment="1" applyProtection="1">
      <alignment horizontal="left"/>
      <protection locked="0"/>
    </xf>
    <xf numFmtId="0" fontId="60" fillId="2" borderId="3" xfId="0" applyFont="1" applyFill="1" applyBorder="1" applyAlignment="1" applyProtection="1">
      <alignment horizontal="left"/>
      <protection locked="0"/>
    </xf>
    <xf numFmtId="0" fontId="6" fillId="0" borderId="0" xfId="0" applyFont="1" applyBorder="1" applyAlignment="1" applyProtection="1">
      <alignment horizontal="left" vertical="center"/>
      <protection locked="0"/>
    </xf>
    <xf numFmtId="0" fontId="6" fillId="0" borderId="16" xfId="0" applyFont="1" applyBorder="1" applyAlignment="1">
      <alignment vertical="top"/>
    </xf>
    <xf numFmtId="0" fontId="6" fillId="0" borderId="0"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148" fillId="24" borderId="4" xfId="0" applyFont="1" applyFill="1" applyBorder="1" applyAlignment="1">
      <alignment horizontal="center" vertical="center"/>
    </xf>
    <xf numFmtId="0" fontId="151" fillId="12" borderId="2" xfId="0" applyFont="1" applyFill="1" applyBorder="1" applyAlignment="1"/>
    <xf numFmtId="0" fontId="151" fillId="12" borderId="8" xfId="0" applyFont="1" applyFill="1" applyBorder="1" applyAlignment="1"/>
    <xf numFmtId="0" fontId="151" fillId="12" borderId="3" xfId="0" applyFont="1" applyFill="1" applyBorder="1" applyAlignment="1"/>
    <xf numFmtId="0" fontId="150" fillId="12" borderId="8" xfId="0" applyFont="1" applyFill="1" applyBorder="1"/>
    <xf numFmtId="0" fontId="150" fillId="12" borderId="3" xfId="0" applyFont="1" applyFill="1" applyBorder="1"/>
    <xf numFmtId="0" fontId="150" fillId="12" borderId="8" xfId="0" applyFont="1" applyFill="1" applyBorder="1" applyAlignment="1">
      <alignment vertical="center"/>
    </xf>
    <xf numFmtId="0" fontId="150" fillId="12" borderId="3" xfId="0" applyFont="1" applyFill="1" applyBorder="1" applyAlignment="1">
      <alignment vertical="center"/>
    </xf>
    <xf numFmtId="0" fontId="153" fillId="12" borderId="2" xfId="0" applyFont="1" applyFill="1" applyBorder="1" applyAlignment="1">
      <alignment vertical="center"/>
    </xf>
    <xf numFmtId="0" fontId="148" fillId="24" borderId="1" xfId="0" applyFont="1" applyFill="1" applyBorder="1" applyAlignment="1">
      <alignment horizontal="center" vertical="center"/>
    </xf>
    <xf numFmtId="0" fontId="134" fillId="24" borderId="1" xfId="0" applyFont="1" applyFill="1" applyBorder="1" applyAlignment="1">
      <alignment horizontal="center" vertical="center"/>
    </xf>
    <xf numFmtId="0" fontId="147" fillId="14" borderId="1" xfId="0" applyFont="1" applyFill="1" applyBorder="1" applyAlignment="1">
      <alignment horizontal="left" vertical="center"/>
    </xf>
    <xf numFmtId="0" fontId="147" fillId="14" borderId="1" xfId="0" applyFont="1" applyFill="1" applyBorder="1" applyAlignment="1">
      <alignment horizontal="left"/>
    </xf>
    <xf numFmtId="0" fontId="0" fillId="14" borderId="1" xfId="0" applyFill="1" applyBorder="1"/>
    <xf numFmtId="0" fontId="0" fillId="14" borderId="0" xfId="0" applyFill="1" applyBorder="1"/>
    <xf numFmtId="0" fontId="162" fillId="14" borderId="1" xfId="0" applyFont="1" applyFill="1" applyBorder="1" applyAlignment="1">
      <alignment horizontal="left"/>
    </xf>
    <xf numFmtId="0" fontId="156" fillId="14" borderId="1" xfId="0" applyFont="1" applyFill="1" applyBorder="1" applyAlignment="1">
      <alignment horizontal="left" wrapText="1"/>
    </xf>
    <xf numFmtId="0" fontId="162" fillId="14" borderId="1" xfId="0" applyFont="1" applyFill="1" applyBorder="1" applyAlignment="1">
      <alignment horizontal="left" vertical="center"/>
    </xf>
    <xf numFmtId="0" fontId="148" fillId="24" borderId="6" xfId="0" applyFont="1" applyFill="1" applyBorder="1" applyAlignment="1">
      <alignment horizontal="center" vertical="center"/>
    </xf>
    <xf numFmtId="0" fontId="145" fillId="12" borderId="6" xfId="0" applyFont="1" applyFill="1" applyBorder="1" applyAlignment="1">
      <alignment horizontal="center" vertical="center"/>
    </xf>
    <xf numFmtId="0" fontId="11" fillId="12" borderId="2" xfId="0" applyFont="1" applyFill="1" applyBorder="1" applyAlignment="1">
      <alignment horizontal="left" vertical="center"/>
    </xf>
    <xf numFmtId="0" fontId="11" fillId="12" borderId="8" xfId="0" applyFont="1" applyFill="1" applyBorder="1" applyAlignment="1">
      <alignment horizontal="left" vertical="center"/>
    </xf>
    <xf numFmtId="0" fontId="11" fillId="12" borderId="3" xfId="0" applyFont="1" applyFill="1" applyBorder="1" applyAlignment="1">
      <alignment horizontal="left" vertical="center"/>
    </xf>
    <xf numFmtId="0" fontId="4" fillId="12" borderId="2" xfId="0" applyFont="1" applyFill="1" applyBorder="1" applyAlignment="1">
      <alignment horizontal="left"/>
    </xf>
    <xf numFmtId="0" fontId="4" fillId="12" borderId="8" xfId="0" applyFont="1" applyFill="1" applyBorder="1" applyAlignment="1">
      <alignment horizontal="left"/>
    </xf>
    <xf numFmtId="0" fontId="4" fillId="12" borderId="3" xfId="0" applyFont="1" applyFill="1" applyBorder="1" applyAlignment="1">
      <alignment horizontal="left"/>
    </xf>
    <xf numFmtId="0" fontId="147" fillId="34" borderId="1" xfId="0" applyFont="1" applyFill="1" applyBorder="1" applyAlignment="1">
      <alignment horizontal="left" vertical="center"/>
    </xf>
    <xf numFmtId="0" fontId="157" fillId="34" borderId="1" xfId="0" applyFont="1" applyFill="1" applyBorder="1" applyAlignment="1">
      <alignment horizontal="left" vertical="center" textRotation="90" wrapText="1"/>
    </xf>
    <xf numFmtId="0" fontId="147" fillId="34" borderId="1" xfId="0" applyFont="1" applyFill="1" applyBorder="1" applyAlignment="1">
      <alignment horizontal="left"/>
    </xf>
    <xf numFmtId="0" fontId="0" fillId="34" borderId="1" xfId="0" applyFill="1" applyBorder="1"/>
    <xf numFmtId="0" fontId="6" fillId="0" borderId="2" xfId="0" applyFont="1" applyBorder="1" applyAlignment="1">
      <alignment horizontal="left"/>
    </xf>
    <xf numFmtId="0" fontId="4" fillId="0" borderId="0" xfId="0" applyFont="1" applyBorder="1" applyAlignment="1" applyProtection="1">
      <alignment horizontal="left" vertical="center"/>
      <protection locked="0"/>
    </xf>
    <xf numFmtId="0" fontId="145" fillId="12" borderId="3" xfId="0" applyFont="1" applyFill="1" applyBorder="1" applyAlignment="1">
      <alignment horizontal="right" vertical="center"/>
    </xf>
    <xf numFmtId="0" fontId="0" fillId="0" borderId="8" xfId="0" applyBorder="1"/>
    <xf numFmtId="0" fontId="0" fillId="0" borderId="3" xfId="0" applyBorder="1"/>
    <xf numFmtId="0" fontId="81" fillId="12" borderId="2" xfId="0" applyFont="1" applyFill="1" applyBorder="1" applyAlignment="1" applyProtection="1">
      <alignment horizontal="left"/>
      <protection locked="0"/>
    </xf>
    <xf numFmtId="0" fontId="81" fillId="12" borderId="3" xfId="0" applyFont="1" applyFill="1" applyBorder="1" applyAlignment="1" applyProtection="1">
      <alignment horizontal="left"/>
      <protection locked="0"/>
    </xf>
    <xf numFmtId="0" fontId="0" fillId="0" borderId="0" xfId="0" applyBorder="1" applyAlignment="1" applyProtection="1">
      <alignment horizontal="left" vertical="center"/>
      <protection locked="0"/>
    </xf>
    <xf numFmtId="0" fontId="6" fillId="0" borderId="2" xfId="0" applyFont="1" applyBorder="1"/>
    <xf numFmtId="0" fontId="0" fillId="20" borderId="4" xfId="0" applyFill="1" applyBorder="1" applyProtection="1">
      <protection locked="0"/>
    </xf>
    <xf numFmtId="0" fontId="6" fillId="0" borderId="1" xfId="0" applyFont="1" applyBorder="1" applyAlignment="1">
      <alignment horizontal="center"/>
    </xf>
    <xf numFmtId="0" fontId="6" fillId="0" borderId="0" xfId="5" applyFont="1" applyAlignment="1">
      <alignment horizontal="left"/>
    </xf>
    <xf numFmtId="0" fontId="175" fillId="0" borderId="0" xfId="5" applyAlignment="1">
      <alignment horizontal="left"/>
    </xf>
    <xf numFmtId="0" fontId="4" fillId="0" borderId="0" xfId="0" applyFont="1" applyBorder="1" applyAlignment="1" applyProtection="1">
      <alignment horizontal="left" vertical="center"/>
      <protection locked="0"/>
    </xf>
    <xf numFmtId="17" fontId="128" fillId="16" borderId="35" xfId="1" applyNumberFormat="1" applyFill="1" applyAlignment="1" applyProtection="1">
      <alignment horizontal="center" wrapText="1"/>
      <protection hidden="1"/>
    </xf>
    <xf numFmtId="0" fontId="151" fillId="12" borderId="2" xfId="0" applyFont="1" applyFill="1" applyBorder="1" applyAlignment="1">
      <alignment horizontal="left"/>
    </xf>
    <xf numFmtId="0" fontId="151" fillId="12" borderId="8" xfId="0" applyFont="1" applyFill="1" applyBorder="1" applyAlignment="1">
      <alignment horizontal="left"/>
    </xf>
    <xf numFmtId="0" fontId="151" fillId="12" borderId="3" xfId="0" applyFont="1" applyFill="1" applyBorder="1" applyAlignment="1">
      <alignment horizontal="left"/>
    </xf>
    <xf numFmtId="0" fontId="139" fillId="12" borderId="2" xfId="0" applyFont="1" applyFill="1" applyBorder="1" applyAlignment="1">
      <alignment horizontal="center" vertical="center"/>
    </xf>
    <xf numFmtId="0" fontId="139" fillId="12" borderId="3" xfId="0" applyFont="1" applyFill="1" applyBorder="1" applyAlignment="1">
      <alignment horizontal="center" vertical="center"/>
    </xf>
    <xf numFmtId="0" fontId="150" fillId="14" borderId="2" xfId="0" applyFont="1" applyFill="1" applyBorder="1" applyAlignment="1">
      <alignment horizontal="left" wrapText="1"/>
    </xf>
    <xf numFmtId="0" fontId="150" fillId="14" borderId="8" xfId="0" applyFont="1" applyFill="1" applyBorder="1" applyAlignment="1">
      <alignment horizontal="left" wrapText="1"/>
    </xf>
    <xf numFmtId="0" fontId="150" fillId="14" borderId="3" xfId="0" applyFont="1" applyFill="1" applyBorder="1" applyAlignment="1">
      <alignment horizontal="left" wrapText="1"/>
    </xf>
    <xf numFmtId="0" fontId="150" fillId="14" borderId="1" xfId="0" applyFont="1" applyFill="1" applyBorder="1" applyAlignment="1">
      <alignment horizontal="center"/>
    </xf>
    <xf numFmtId="0" fontId="154" fillId="23" borderId="2" xfId="0" applyFont="1" applyFill="1" applyBorder="1" applyAlignment="1">
      <alignment horizontal="center" vertical="center" wrapText="1"/>
    </xf>
    <xf numFmtId="0" fontId="154" fillId="23" borderId="8" xfId="0" applyFont="1" applyFill="1" applyBorder="1" applyAlignment="1">
      <alignment horizontal="center" vertical="center" wrapText="1"/>
    </xf>
    <xf numFmtId="0" fontId="154" fillId="23" borderId="3" xfId="0" applyFont="1" applyFill="1" applyBorder="1" applyAlignment="1">
      <alignment horizontal="center" vertical="center" wrapText="1"/>
    </xf>
    <xf numFmtId="0" fontId="150" fillId="14" borderId="2" xfId="0" applyFont="1" applyFill="1" applyBorder="1" applyAlignment="1">
      <alignment horizontal="left" vertical="center"/>
    </xf>
    <xf numFmtId="0" fontId="150" fillId="14" borderId="8" xfId="0" applyFont="1" applyFill="1" applyBorder="1" applyAlignment="1">
      <alignment horizontal="left" vertical="center"/>
    </xf>
    <xf numFmtId="0" fontId="150" fillId="14" borderId="3" xfId="0" applyFont="1" applyFill="1" applyBorder="1" applyAlignment="1">
      <alignment horizontal="left" vertical="center"/>
    </xf>
    <xf numFmtId="0" fontId="153" fillId="12" borderId="2" xfId="0" applyFont="1" applyFill="1" applyBorder="1" applyAlignment="1">
      <alignment horizontal="left" vertical="center"/>
    </xf>
    <xf numFmtId="0" fontId="153" fillId="12" borderId="8" xfId="0" applyFont="1" applyFill="1" applyBorder="1" applyAlignment="1">
      <alignment horizontal="left" vertical="center"/>
    </xf>
    <xf numFmtId="0" fontId="147" fillId="12" borderId="1" xfId="0" applyFont="1" applyFill="1" applyBorder="1" applyAlignment="1">
      <alignment horizontal="left"/>
    </xf>
    <xf numFmtId="0" fontId="150" fillId="14" borderId="13" xfId="0" applyFont="1" applyFill="1" applyBorder="1" applyAlignment="1">
      <alignment horizontal="left" vertical="center"/>
    </xf>
    <xf numFmtId="0" fontId="150" fillId="14" borderId="12" xfId="0" applyFont="1" applyFill="1" applyBorder="1" applyAlignment="1">
      <alignment horizontal="left" vertical="center"/>
    </xf>
    <xf numFmtId="0" fontId="150" fillId="14" borderId="15" xfId="0" applyFont="1" applyFill="1" applyBorder="1" applyAlignment="1">
      <alignment horizontal="left" vertical="center"/>
    </xf>
    <xf numFmtId="0" fontId="150" fillId="14" borderId="10" xfId="0" applyFont="1" applyFill="1" applyBorder="1" applyAlignment="1">
      <alignment horizontal="left" vertical="center"/>
    </xf>
    <xf numFmtId="0" fontId="151" fillId="23" borderId="1" xfId="0" applyFont="1" applyFill="1" applyBorder="1" applyAlignment="1">
      <alignment horizontal="center" vertical="center" wrapText="1"/>
    </xf>
    <xf numFmtId="0" fontId="126" fillId="12" borderId="0" xfId="0" applyFont="1" applyFill="1" applyAlignment="1">
      <alignment horizontal="center" vertical="center"/>
    </xf>
    <xf numFmtId="0" fontId="0" fillId="12" borderId="0" xfId="0" applyFill="1" applyAlignment="1">
      <alignment horizontal="center" vertical="center"/>
    </xf>
    <xf numFmtId="0" fontId="0" fillId="14" borderId="32" xfId="0" applyFill="1" applyBorder="1"/>
    <xf numFmtId="0" fontId="0" fillId="14" borderId="33" xfId="0" applyFill="1" applyBorder="1"/>
    <xf numFmtId="0" fontId="0" fillId="15" borderId="12" xfId="0" applyFill="1" applyBorder="1" applyAlignment="1">
      <alignment horizontal="center"/>
    </xf>
    <xf numFmtId="0" fontId="0" fillId="15" borderId="6" xfId="0" applyFill="1" applyBorder="1" applyAlignment="1">
      <alignment horizontal="center"/>
    </xf>
    <xf numFmtId="0" fontId="159" fillId="15" borderId="4" xfId="0" applyFont="1" applyFill="1" applyBorder="1" applyAlignment="1">
      <alignment horizontal="center"/>
    </xf>
    <xf numFmtId="0" fontId="160" fillId="15" borderId="4" xfId="0" applyFont="1" applyFill="1" applyBorder="1" applyAlignment="1">
      <alignment horizontal="center"/>
    </xf>
    <xf numFmtId="0" fontId="124" fillId="12" borderId="1" xfId="0" applyFont="1" applyFill="1" applyBorder="1" applyAlignment="1">
      <alignment horizontal="center"/>
    </xf>
    <xf numFmtId="0" fontId="130" fillId="12" borderId="8" xfId="0" applyFont="1" applyFill="1" applyBorder="1"/>
    <xf numFmtId="0" fontId="130" fillId="12" borderId="3" xfId="0" applyFont="1" applyFill="1" applyBorder="1"/>
    <xf numFmtId="0" fontId="162" fillId="14" borderId="2" xfId="0" applyFont="1" applyFill="1" applyBorder="1" applyAlignment="1">
      <alignment horizontal="left" wrapText="1"/>
    </xf>
    <xf numFmtId="0" fontId="162" fillId="14" borderId="8" xfId="0" applyFont="1" applyFill="1" applyBorder="1" applyAlignment="1">
      <alignment horizontal="left" wrapText="1"/>
    </xf>
    <xf numFmtId="0" fontId="162" fillId="14" borderId="3" xfId="0" applyFont="1" applyFill="1" applyBorder="1" applyAlignment="1">
      <alignment horizontal="left" wrapText="1"/>
    </xf>
    <xf numFmtId="0" fontId="150" fillId="14" borderId="29" xfId="0" applyFont="1" applyFill="1" applyBorder="1" applyAlignment="1">
      <alignment horizontal="left" vertical="center"/>
    </xf>
    <xf numFmtId="0" fontId="150" fillId="14" borderId="30" xfId="0" applyFont="1" applyFill="1" applyBorder="1" applyAlignment="1">
      <alignment horizontal="left" vertical="center"/>
    </xf>
    <xf numFmtId="0" fontId="150" fillId="14" borderId="25" xfId="0" applyFont="1" applyFill="1" applyBorder="1" applyAlignment="1">
      <alignment horizontal="left" vertical="center"/>
    </xf>
    <xf numFmtId="0" fontId="147" fillId="12" borderId="4" xfId="0" applyFont="1" applyFill="1" applyBorder="1" applyAlignment="1">
      <alignment horizontal="left"/>
    </xf>
    <xf numFmtId="0" fontId="6" fillId="0" borderId="2" xfId="0" applyFont="1" applyBorder="1" applyAlignment="1">
      <alignment horizontal="left"/>
    </xf>
    <xf numFmtId="0" fontId="0" fillId="0" borderId="8" xfId="0" applyBorder="1" applyAlignment="1">
      <alignment horizontal="left"/>
    </xf>
    <xf numFmtId="0" fontId="0" fillId="0" borderId="3" xfId="0" applyBorder="1" applyAlignment="1">
      <alignment horizontal="left"/>
    </xf>
    <xf numFmtId="0" fontId="0" fillId="14" borderId="1" xfId="0" applyFill="1" applyBorder="1"/>
    <xf numFmtId="0" fontId="153" fillId="12" borderId="13" xfId="0" applyFont="1" applyFill="1" applyBorder="1" applyAlignment="1">
      <alignment horizontal="left" vertical="center"/>
    </xf>
    <xf numFmtId="0" fontId="153" fillId="12" borderId="12" xfId="0" applyFont="1" applyFill="1" applyBorder="1" applyAlignment="1">
      <alignment horizontal="left" vertical="center"/>
    </xf>
    <xf numFmtId="0" fontId="153" fillId="12" borderId="6" xfId="0" applyFont="1" applyFill="1" applyBorder="1" applyAlignment="1">
      <alignment horizontal="left" vertical="center"/>
    </xf>
    <xf numFmtId="0" fontId="172" fillId="14" borderId="13" xfId="0" applyFont="1" applyFill="1" applyBorder="1" applyAlignment="1">
      <alignment horizontal="left" vertical="center"/>
    </xf>
    <xf numFmtId="0" fontId="172" fillId="14" borderId="12" xfId="0" applyFont="1" applyFill="1" applyBorder="1" applyAlignment="1">
      <alignment horizontal="left" vertical="center"/>
    </xf>
    <xf numFmtId="0" fontId="172" fillId="14" borderId="6" xfId="0" applyFont="1" applyFill="1" applyBorder="1" applyAlignment="1">
      <alignment horizontal="left" vertical="center"/>
    </xf>
    <xf numFmtId="0" fontId="4" fillId="12" borderId="1" xfId="0" applyFont="1" applyFill="1" applyBorder="1" applyAlignment="1">
      <alignment horizontal="left"/>
    </xf>
    <xf numFmtId="0" fontId="150" fillId="14" borderId="8" xfId="0" applyFont="1" applyFill="1" applyBorder="1"/>
    <xf numFmtId="0" fontId="150" fillId="14" borderId="3" xfId="0" applyFont="1" applyFill="1" applyBorder="1"/>
    <xf numFmtId="0" fontId="151" fillId="12" borderId="8" xfId="0" applyFont="1" applyFill="1" applyBorder="1"/>
    <xf numFmtId="0" fontId="151" fillId="12" borderId="3" xfId="0" applyFont="1" applyFill="1" applyBorder="1"/>
    <xf numFmtId="0" fontId="162" fillId="14" borderId="2" xfId="0" applyFont="1" applyFill="1" applyBorder="1" applyAlignment="1">
      <alignment horizontal="left"/>
    </xf>
    <xf numFmtId="0" fontId="162" fillId="14" borderId="8" xfId="0" applyFont="1" applyFill="1" applyBorder="1" applyAlignment="1">
      <alignment horizontal="left"/>
    </xf>
    <xf numFmtId="0" fontId="124" fillId="23" borderId="1" xfId="0" applyFont="1" applyFill="1" applyBorder="1" applyAlignment="1">
      <alignment horizontal="left"/>
    </xf>
    <xf numFmtId="0" fontId="163" fillId="31" borderId="13" xfId="0" applyFont="1" applyFill="1" applyBorder="1" applyAlignment="1">
      <alignment horizontal="left" vertical="top" wrapText="1"/>
    </xf>
    <xf numFmtId="0" fontId="163" fillId="31" borderId="12" xfId="0" applyFont="1" applyFill="1" applyBorder="1" applyAlignment="1">
      <alignment horizontal="left" vertical="top" wrapText="1"/>
    </xf>
    <xf numFmtId="0" fontId="161" fillId="12" borderId="1" xfId="0" applyFont="1" applyFill="1" applyBorder="1" applyAlignment="1">
      <alignment horizontal="left"/>
    </xf>
    <xf numFmtId="0" fontId="0" fillId="12" borderId="1" xfId="0" applyFill="1" applyBorder="1"/>
    <xf numFmtId="0" fontId="116" fillId="12" borderId="2" xfId="0" applyFont="1" applyFill="1" applyBorder="1" applyAlignment="1">
      <alignment horizontal="center" vertical="center"/>
    </xf>
    <xf numFmtId="0" fontId="116" fillId="12" borderId="8" xfId="0" applyFont="1" applyFill="1" applyBorder="1" applyAlignment="1">
      <alignment horizontal="center" vertical="center"/>
    </xf>
    <xf numFmtId="0" fontId="116" fillId="12" borderId="3" xfId="0" applyFont="1" applyFill="1" applyBorder="1" applyAlignment="1">
      <alignment horizontal="center" vertical="center"/>
    </xf>
    <xf numFmtId="0" fontId="0" fillId="12" borderId="4" xfId="0" applyFill="1" applyBorder="1"/>
    <xf numFmtId="0" fontId="162" fillId="14" borderId="32" xfId="0" applyFont="1" applyFill="1" applyBorder="1" applyAlignment="1">
      <alignment horizontal="left"/>
    </xf>
    <xf numFmtId="0" fontId="0" fillId="14" borderId="3" xfId="0" applyFill="1" applyBorder="1"/>
    <xf numFmtId="0" fontId="147" fillId="12" borderId="61" xfId="0" applyFont="1" applyFill="1" applyBorder="1" applyAlignment="1">
      <alignment horizontal="left"/>
    </xf>
    <xf numFmtId="0" fontId="147" fillId="12" borderId="62" xfId="0" applyFont="1" applyFill="1" applyBorder="1" applyAlignment="1">
      <alignment horizontal="left"/>
    </xf>
    <xf numFmtId="0" fontId="147" fillId="12" borderId="63" xfId="0" applyFont="1" applyFill="1" applyBorder="1" applyAlignment="1">
      <alignment horizontal="left"/>
    </xf>
    <xf numFmtId="0" fontId="157" fillId="12" borderId="29" xfId="0" applyFont="1" applyFill="1" applyBorder="1" applyAlignment="1">
      <alignment horizontal="left"/>
    </xf>
    <xf numFmtId="0" fontId="157" fillId="12" borderId="30" xfId="0" applyFont="1" applyFill="1" applyBorder="1" applyAlignment="1">
      <alignment horizontal="left"/>
    </xf>
    <xf numFmtId="0" fontId="157" fillId="12" borderId="31" xfId="0" applyFont="1" applyFill="1" applyBorder="1" applyAlignment="1">
      <alignment horizontal="left"/>
    </xf>
    <xf numFmtId="0" fontId="4" fillId="23" borderId="1" xfId="0" applyFont="1" applyFill="1" applyBorder="1" applyAlignment="1">
      <alignment horizontal="center" vertical="center"/>
    </xf>
    <xf numFmtId="0" fontId="157" fillId="12" borderId="29" xfId="0" applyFont="1" applyFill="1" applyBorder="1" applyAlignment="1">
      <alignment horizontal="center"/>
    </xf>
    <xf numFmtId="0" fontId="157" fillId="12" borderId="30" xfId="0" applyFont="1" applyFill="1" applyBorder="1" applyAlignment="1">
      <alignment horizontal="center"/>
    </xf>
    <xf numFmtId="0" fontId="157" fillId="12" borderId="31" xfId="0" applyFont="1" applyFill="1" applyBorder="1" applyAlignment="1">
      <alignment horizontal="center"/>
    </xf>
    <xf numFmtId="0" fontId="155" fillId="12" borderId="34" xfId="0" applyFont="1" applyFill="1" applyBorder="1" applyAlignment="1">
      <alignment horizontal="left" vertical="center" wrapText="1"/>
    </xf>
    <xf numFmtId="0" fontId="155" fillId="12" borderId="8" xfId="0" applyFont="1" applyFill="1" applyBorder="1" applyAlignment="1">
      <alignment horizontal="left" vertical="center" wrapText="1"/>
    </xf>
    <xf numFmtId="0" fontId="155" fillId="12" borderId="3" xfId="0" applyFont="1" applyFill="1" applyBorder="1" applyAlignment="1">
      <alignment horizontal="left" vertical="center" wrapText="1"/>
    </xf>
    <xf numFmtId="0" fontId="164" fillId="32" borderId="16" xfId="0" applyFont="1" applyFill="1" applyBorder="1" applyAlignment="1">
      <alignment horizontal="right"/>
    </xf>
    <xf numFmtId="0" fontId="164" fillId="32" borderId="0" xfId="0" applyFont="1" applyFill="1" applyBorder="1" applyAlignment="1">
      <alignment horizontal="right"/>
    </xf>
    <xf numFmtId="0" fontId="161" fillId="12" borderId="2" xfId="0" applyFont="1" applyFill="1" applyBorder="1" applyAlignment="1">
      <alignment horizontal="left"/>
    </xf>
    <xf numFmtId="0" fontId="161" fillId="12" borderId="8" xfId="0" applyFont="1" applyFill="1" applyBorder="1" applyAlignment="1">
      <alignment horizontal="left"/>
    </xf>
    <xf numFmtId="0" fontId="172" fillId="14" borderId="2" xfId="0" applyFont="1" applyFill="1" applyBorder="1" applyAlignment="1">
      <alignment horizontal="left"/>
    </xf>
    <xf numFmtId="0" fontId="172" fillId="14" borderId="8" xfId="0" applyFont="1" applyFill="1" applyBorder="1" applyAlignment="1">
      <alignment horizontal="left"/>
    </xf>
    <xf numFmtId="0" fontId="4" fillId="14" borderId="1" xfId="0" applyFont="1" applyFill="1" applyBorder="1" applyAlignment="1">
      <alignment horizontal="left"/>
    </xf>
    <xf numFmtId="0" fontId="129" fillId="13" borderId="2" xfId="0" applyFont="1" applyFill="1" applyBorder="1" applyAlignment="1">
      <alignment horizontal="center"/>
    </xf>
    <xf numFmtId="0" fontId="129" fillId="13" borderId="8" xfId="0" applyFont="1" applyFill="1" applyBorder="1" applyAlignment="1">
      <alignment horizontal="center"/>
    </xf>
    <xf numFmtId="0" fontId="129" fillId="13" borderId="3" xfId="0" applyFont="1" applyFill="1" applyBorder="1" applyAlignment="1">
      <alignment horizontal="center"/>
    </xf>
    <xf numFmtId="0" fontId="0" fillId="25" borderId="2" xfId="0" applyFill="1" applyBorder="1" applyAlignment="1">
      <alignment horizontal="left" vertical="center"/>
    </xf>
    <xf numFmtId="0" fontId="0" fillId="25" borderId="8" xfId="0" applyFill="1" applyBorder="1" applyAlignment="1">
      <alignment horizontal="left" vertical="center"/>
    </xf>
    <xf numFmtId="0" fontId="0" fillId="25" borderId="3" xfId="0" applyFill="1" applyBorder="1" applyAlignment="1">
      <alignment horizontal="left" vertical="center"/>
    </xf>
    <xf numFmtId="0" fontId="6" fillId="31" borderId="1" xfId="0" applyFont="1" applyFill="1" applyBorder="1" applyAlignment="1">
      <alignment horizontal="left" wrapText="1"/>
    </xf>
    <xf numFmtId="0" fontId="6" fillId="31" borderId="2" xfId="0" applyFont="1" applyFill="1" applyBorder="1" applyAlignment="1">
      <alignment horizontal="left" vertical="center"/>
    </xf>
    <xf numFmtId="0" fontId="6" fillId="31" borderId="8" xfId="0" applyFont="1" applyFill="1" applyBorder="1" applyAlignment="1">
      <alignment horizontal="left" vertical="center"/>
    </xf>
    <xf numFmtId="0" fontId="6" fillId="31" borderId="3" xfId="0" applyFont="1" applyFill="1" applyBorder="1" applyAlignment="1">
      <alignment horizontal="left" vertical="center"/>
    </xf>
    <xf numFmtId="0" fontId="162" fillId="14" borderId="1" xfId="0" applyFont="1" applyFill="1" applyBorder="1" applyAlignment="1">
      <alignment horizontal="left"/>
    </xf>
    <xf numFmtId="0" fontId="162" fillId="14" borderId="4" xfId="0" applyFont="1" applyFill="1" applyBorder="1" applyAlignment="1">
      <alignment horizontal="left"/>
    </xf>
    <xf numFmtId="0" fontId="165" fillId="25" borderId="2" xfId="0" applyFont="1" applyFill="1" applyBorder="1" applyAlignment="1">
      <alignment horizontal="left" vertical="center" wrapText="1"/>
    </xf>
    <xf numFmtId="0" fontId="165" fillId="25" borderId="8" xfId="0" applyFont="1" applyFill="1" applyBorder="1" applyAlignment="1">
      <alignment horizontal="left" vertical="center" wrapText="1"/>
    </xf>
    <xf numFmtId="0" fontId="165" fillId="25" borderId="3" xfId="0" applyFont="1" applyFill="1" applyBorder="1" applyAlignment="1">
      <alignment horizontal="left" vertical="center" wrapText="1"/>
    </xf>
    <xf numFmtId="0" fontId="0" fillId="25" borderId="2" xfId="0" applyFill="1" applyBorder="1" applyAlignment="1">
      <alignment horizontal="left" vertical="center" wrapText="1"/>
    </xf>
    <xf numFmtId="0" fontId="0" fillId="25" borderId="8" xfId="0" applyFont="1" applyFill="1" applyBorder="1" applyAlignment="1">
      <alignment horizontal="left" vertical="center" wrapText="1"/>
    </xf>
    <xf numFmtId="0" fontId="0" fillId="25" borderId="3" xfId="0" applyFont="1" applyFill="1" applyBorder="1" applyAlignment="1">
      <alignment horizontal="left" vertical="center" wrapText="1"/>
    </xf>
    <xf numFmtId="0" fontId="165" fillId="25" borderId="2" xfId="0" applyFont="1" applyFill="1" applyBorder="1" applyAlignment="1">
      <alignment horizontal="left" vertical="center"/>
    </xf>
    <xf numFmtId="0" fontId="165" fillId="25" borderId="8" xfId="0" applyFont="1" applyFill="1" applyBorder="1" applyAlignment="1">
      <alignment horizontal="left" vertical="center"/>
    </xf>
    <xf numFmtId="0" fontId="165" fillId="25" borderId="3" xfId="0" applyFont="1" applyFill="1" applyBorder="1" applyAlignment="1">
      <alignment horizontal="left" vertical="center"/>
    </xf>
    <xf numFmtId="0" fontId="12" fillId="31" borderId="1" xfId="0" applyFont="1" applyFill="1" applyBorder="1" applyAlignment="1">
      <alignment horizontal="left" vertical="top" wrapText="1"/>
    </xf>
    <xf numFmtId="0" fontId="147" fillId="12" borderId="15" xfId="0" applyFont="1" applyFill="1" applyBorder="1" applyAlignment="1">
      <alignment horizontal="right"/>
    </xf>
    <xf numFmtId="0" fontId="147" fillId="12" borderId="10" xfId="0" applyFont="1" applyFill="1" applyBorder="1" applyAlignment="1">
      <alignment horizontal="right"/>
    </xf>
    <xf numFmtId="0" fontId="147" fillId="12" borderId="11" xfId="0" applyFont="1" applyFill="1" applyBorder="1" applyAlignment="1">
      <alignment horizontal="right"/>
    </xf>
    <xf numFmtId="0" fontId="148" fillId="24" borderId="6" xfId="0" applyFont="1" applyFill="1" applyBorder="1" applyAlignment="1">
      <alignment horizontal="center" vertical="center"/>
    </xf>
    <xf numFmtId="0" fontId="148" fillId="24" borderId="11" xfId="0" applyFont="1" applyFill="1" applyBorder="1" applyAlignment="1">
      <alignment horizontal="center" vertical="center"/>
    </xf>
    <xf numFmtId="0" fontId="0" fillId="12" borderId="2" xfId="0" applyFill="1" applyBorder="1" applyAlignment="1">
      <alignment horizontal="center"/>
    </xf>
    <xf numFmtId="0" fontId="0" fillId="12" borderId="8" xfId="0" applyFill="1" applyBorder="1" applyAlignment="1">
      <alignment horizontal="center"/>
    </xf>
    <xf numFmtId="0" fontId="0" fillId="12" borderId="3" xfId="0" applyFill="1" applyBorder="1" applyAlignment="1">
      <alignment horizontal="center"/>
    </xf>
    <xf numFmtId="0" fontId="155" fillId="0" borderId="1" xfId="0" applyFont="1" applyBorder="1" applyAlignment="1">
      <alignment horizontal="center" vertical="center"/>
    </xf>
    <xf numFmtId="0" fontId="153" fillId="12" borderId="27" xfId="0" applyFont="1" applyFill="1" applyBorder="1" applyAlignment="1">
      <alignment horizontal="center" vertical="center"/>
    </xf>
    <xf numFmtId="0" fontId="153" fillId="12" borderId="28" xfId="0" applyFont="1" applyFill="1" applyBorder="1" applyAlignment="1">
      <alignment horizontal="center" vertical="center"/>
    </xf>
    <xf numFmtId="0" fontId="153" fillId="12" borderId="15" xfId="0" applyFont="1" applyFill="1" applyBorder="1" applyAlignment="1">
      <alignment horizontal="center" vertical="center"/>
    </xf>
    <xf numFmtId="0" fontId="153" fillId="12" borderId="10" xfId="0" applyFont="1" applyFill="1" applyBorder="1" applyAlignment="1">
      <alignment horizontal="center" vertical="center"/>
    </xf>
    <xf numFmtId="0" fontId="11" fillId="12" borderId="2" xfId="0" applyFont="1" applyFill="1" applyBorder="1" applyAlignment="1">
      <alignment horizontal="left" vertical="center" wrapText="1"/>
    </xf>
    <xf numFmtId="0" fontId="11" fillId="12" borderId="8" xfId="0" applyFont="1" applyFill="1" applyBorder="1" applyAlignment="1">
      <alignment horizontal="left" vertical="center" wrapText="1"/>
    </xf>
    <xf numFmtId="0" fontId="11" fillId="12" borderId="3" xfId="0" applyFont="1" applyFill="1" applyBorder="1" applyAlignment="1">
      <alignment horizontal="left" vertical="center" wrapText="1"/>
    </xf>
    <xf numFmtId="0" fontId="0" fillId="14" borderId="15" xfId="0" applyFill="1" applyBorder="1"/>
    <xf numFmtId="0" fontId="0" fillId="14" borderId="10" xfId="0" applyFill="1" applyBorder="1"/>
    <xf numFmtId="0" fontId="106" fillId="12" borderId="34" xfId="0" applyFont="1" applyFill="1" applyBorder="1" applyAlignment="1">
      <alignment horizontal="left" vertical="center"/>
    </xf>
    <xf numFmtId="0" fontId="0" fillId="0" borderId="8" xfId="0" applyBorder="1"/>
    <xf numFmtId="0" fontId="0" fillId="0" borderId="3" xfId="0" applyBorder="1"/>
    <xf numFmtId="0" fontId="162" fillId="14" borderId="15" xfId="0" applyFont="1" applyFill="1" applyBorder="1" applyAlignment="1">
      <alignment horizontal="left"/>
    </xf>
    <xf numFmtId="0" fontId="162" fillId="14" borderId="10" xfId="0" applyFont="1" applyFill="1" applyBorder="1" applyAlignment="1">
      <alignment horizontal="left"/>
    </xf>
    <xf numFmtId="0" fontId="162" fillId="14" borderId="11" xfId="0" applyFont="1" applyFill="1" applyBorder="1" applyAlignment="1">
      <alignment horizontal="left"/>
    </xf>
    <xf numFmtId="0" fontId="4" fillId="12" borderId="2" xfId="0" applyFont="1" applyFill="1" applyBorder="1" applyAlignment="1">
      <alignment horizontal="left" vertical="center"/>
    </xf>
    <xf numFmtId="0" fontId="4" fillId="12" borderId="8" xfId="0" applyFont="1" applyFill="1" applyBorder="1" applyAlignment="1">
      <alignment horizontal="left" vertical="center"/>
    </xf>
    <xf numFmtId="0" fontId="4" fillId="12" borderId="3" xfId="0" applyFont="1" applyFill="1" applyBorder="1" applyAlignment="1">
      <alignment horizontal="left" vertical="center"/>
    </xf>
    <xf numFmtId="0" fontId="0" fillId="12" borderId="34" xfId="0" applyFill="1" applyBorder="1" applyAlignment="1">
      <alignment horizontal="center"/>
    </xf>
    <xf numFmtId="0" fontId="129" fillId="13" borderId="34" xfId="2" applyFont="1" applyFill="1" applyBorder="1" applyAlignment="1">
      <alignment horizontal="center"/>
    </xf>
    <xf numFmtId="0" fontId="0" fillId="0" borderId="91" xfId="0" applyBorder="1"/>
    <xf numFmtId="0" fontId="150" fillId="14" borderId="6" xfId="0" applyFont="1" applyFill="1" applyBorder="1" applyAlignment="1">
      <alignment horizontal="left" vertical="center"/>
    </xf>
    <xf numFmtId="0" fontId="150" fillId="14" borderId="11" xfId="0" applyFont="1" applyFill="1" applyBorder="1" applyAlignment="1">
      <alignment horizontal="left" vertical="center"/>
    </xf>
    <xf numFmtId="0" fontId="132" fillId="15" borderId="37" xfId="1" applyFont="1" applyFill="1" applyBorder="1" applyAlignment="1" applyProtection="1">
      <alignment horizontal="right"/>
      <protection locked="0" hidden="1"/>
    </xf>
    <xf numFmtId="0" fontId="132" fillId="15" borderId="38" xfId="1" applyFont="1" applyFill="1" applyBorder="1" applyAlignment="1" applyProtection="1">
      <alignment horizontal="right"/>
      <protection locked="0" hidden="1"/>
    </xf>
    <xf numFmtId="0" fontId="132" fillId="16" borderId="37" xfId="1" applyFont="1" applyFill="1" applyBorder="1" applyAlignment="1" applyProtection="1">
      <alignment horizontal="right"/>
      <protection locked="0" hidden="1"/>
    </xf>
    <xf numFmtId="0" fontId="132" fillId="16" borderId="38" xfId="1" applyFont="1" applyFill="1" applyBorder="1" applyAlignment="1" applyProtection="1">
      <alignment horizontal="right"/>
      <protection locked="0" hidden="1"/>
    </xf>
    <xf numFmtId="0" fontId="89" fillId="11" borderId="52" xfId="2" applyFont="1" applyBorder="1" applyAlignment="1" applyProtection="1">
      <alignment horizontal="right"/>
      <protection locked="0" hidden="1"/>
    </xf>
    <xf numFmtId="0" fontId="89" fillId="11" borderId="86" xfId="2" applyFont="1" applyBorder="1" applyAlignment="1" applyProtection="1">
      <alignment horizontal="right"/>
      <protection locked="0" hidden="1"/>
    </xf>
    <xf numFmtId="0" fontId="132" fillId="21" borderId="37" xfId="1" applyFont="1" applyFill="1" applyBorder="1" applyAlignment="1" applyProtection="1">
      <alignment horizontal="right"/>
      <protection locked="0" hidden="1"/>
    </xf>
    <xf numFmtId="0" fontId="132" fillId="21" borderId="38" xfId="1" applyFont="1" applyFill="1" applyBorder="1" applyAlignment="1" applyProtection="1">
      <alignment horizontal="right"/>
      <protection locked="0" hidden="1"/>
    </xf>
    <xf numFmtId="0" fontId="132" fillId="15" borderId="82" xfId="1" applyFont="1" applyFill="1" applyBorder="1" applyAlignment="1" applyProtection="1">
      <alignment horizontal="right"/>
      <protection locked="0" hidden="1"/>
    </xf>
    <xf numFmtId="0" fontId="132" fillId="16" borderId="82" xfId="1" applyFont="1" applyFill="1" applyBorder="1" applyAlignment="1" applyProtection="1">
      <alignment horizontal="right"/>
      <protection locked="0" hidden="1"/>
    </xf>
    <xf numFmtId="0" fontId="132" fillId="15" borderId="83" xfId="1" applyFont="1" applyFill="1" applyBorder="1" applyAlignment="1" applyProtection="1">
      <alignment horizontal="right"/>
      <protection locked="0" hidden="1"/>
    </xf>
    <xf numFmtId="0" fontId="132" fillId="15" borderId="46" xfId="1" applyFont="1" applyFill="1" applyBorder="1" applyAlignment="1" applyProtection="1">
      <alignment horizontal="right"/>
      <protection locked="0" hidden="1"/>
    </xf>
    <xf numFmtId="0" fontId="132" fillId="16" borderId="84" xfId="1" applyFont="1" applyFill="1" applyBorder="1" applyAlignment="1" applyProtection="1">
      <alignment horizontal="right"/>
      <protection locked="0" hidden="1"/>
    </xf>
    <xf numFmtId="0" fontId="132" fillId="16" borderId="85" xfId="1" applyFont="1" applyFill="1" applyBorder="1" applyAlignment="1" applyProtection="1">
      <alignment horizontal="right"/>
      <protection locked="0" hidden="1"/>
    </xf>
    <xf numFmtId="0" fontId="60" fillId="2" borderId="2" xfId="0" applyFont="1" applyFill="1" applyBorder="1" applyAlignment="1" applyProtection="1">
      <alignment horizontal="left"/>
      <protection locked="0"/>
    </xf>
    <xf numFmtId="0" fontId="60" fillId="2" borderId="8" xfId="0" applyFont="1" applyFill="1" applyBorder="1" applyAlignment="1" applyProtection="1">
      <alignment horizontal="left"/>
      <protection locked="0"/>
    </xf>
    <xf numFmtId="0" fontId="60" fillId="2" borderId="3" xfId="0" applyFont="1" applyFill="1" applyBorder="1" applyAlignment="1" applyProtection="1">
      <alignment horizontal="left"/>
      <protection locked="0"/>
    </xf>
    <xf numFmtId="0" fontId="50" fillId="14" borderId="2" xfId="0" applyFont="1" applyFill="1" applyBorder="1" applyAlignment="1" applyProtection="1">
      <alignment horizontal="left"/>
      <protection locked="0"/>
    </xf>
    <xf numFmtId="0" fontId="50" fillId="14" borderId="8" xfId="0" applyFont="1" applyFill="1" applyBorder="1" applyAlignment="1" applyProtection="1">
      <alignment horizontal="left"/>
      <protection locked="0"/>
    </xf>
    <xf numFmtId="0" fontId="50" fillId="14" borderId="3" xfId="0" applyFont="1" applyFill="1" applyBorder="1" applyAlignment="1" applyProtection="1">
      <alignment horizontal="left"/>
      <protection locked="0"/>
    </xf>
    <xf numFmtId="0" fontId="49" fillId="2" borderId="2" xfId="0" applyFont="1" applyFill="1" applyBorder="1" applyAlignment="1" applyProtection="1">
      <alignment horizontal="left"/>
      <protection locked="0"/>
    </xf>
    <xf numFmtId="0" fontId="61" fillId="2" borderId="8" xfId="0" applyFont="1" applyFill="1" applyBorder="1" applyAlignment="1" applyProtection="1">
      <alignment horizontal="left"/>
      <protection locked="0"/>
    </xf>
    <xf numFmtId="0" fontId="61" fillId="2" borderId="3" xfId="0" applyFont="1" applyFill="1" applyBorder="1" applyAlignment="1" applyProtection="1">
      <alignment horizontal="left"/>
      <protection locked="0"/>
    </xf>
    <xf numFmtId="0" fontId="60" fillId="2" borderId="2" xfId="0" applyFont="1" applyFill="1" applyBorder="1" applyAlignment="1" applyProtection="1">
      <alignment horizontal="left" wrapText="1" readingOrder="1"/>
      <protection locked="0"/>
    </xf>
    <xf numFmtId="0" fontId="60" fillId="2" borderId="8" xfId="0" applyFont="1" applyFill="1" applyBorder="1" applyAlignment="1" applyProtection="1">
      <alignment horizontal="left" wrapText="1" readingOrder="1"/>
      <protection locked="0"/>
    </xf>
    <xf numFmtId="0" fontId="60" fillId="2" borderId="3" xfId="0" applyFont="1" applyFill="1" applyBorder="1" applyAlignment="1" applyProtection="1">
      <alignment horizontal="left" wrapText="1" readingOrder="1"/>
      <protection locked="0"/>
    </xf>
    <xf numFmtId="0" fontId="50" fillId="9" borderId="2" xfId="0" applyFont="1" applyFill="1" applyBorder="1" applyAlignment="1" applyProtection="1">
      <alignment horizontal="left" wrapText="1"/>
      <protection locked="0"/>
    </xf>
    <xf numFmtId="0" fontId="50" fillId="9" borderId="8" xfId="0" applyFont="1" applyFill="1" applyBorder="1" applyAlignment="1" applyProtection="1">
      <alignment horizontal="left" wrapText="1"/>
      <protection locked="0"/>
    </xf>
    <xf numFmtId="0" fontId="50" fillId="9" borderId="3" xfId="0" applyFont="1" applyFill="1" applyBorder="1" applyAlignment="1" applyProtection="1">
      <alignment horizontal="left" wrapText="1"/>
      <protection locked="0"/>
    </xf>
    <xf numFmtId="0" fontId="60" fillId="14" borderId="2" xfId="0" applyFont="1" applyFill="1" applyBorder="1" applyAlignment="1" applyProtection="1">
      <alignment horizontal="left" wrapText="1" readingOrder="1"/>
      <protection locked="0"/>
    </xf>
    <xf numFmtId="0" fontId="60" fillId="14" borderId="8" xfId="0" applyFont="1" applyFill="1" applyBorder="1" applyAlignment="1" applyProtection="1">
      <alignment horizontal="left" wrapText="1" readingOrder="1"/>
      <protection locked="0"/>
    </xf>
    <xf numFmtId="0" fontId="60" fillId="14" borderId="3" xfId="0" applyFont="1" applyFill="1" applyBorder="1" applyAlignment="1" applyProtection="1">
      <alignment horizontal="left" wrapText="1" readingOrder="1"/>
      <protection locked="0"/>
    </xf>
    <xf numFmtId="0" fontId="53" fillId="30" borderId="2" xfId="0" applyFont="1" applyFill="1" applyBorder="1" applyAlignment="1" applyProtection="1">
      <alignment horizontal="center"/>
      <protection locked="0"/>
    </xf>
    <xf numFmtId="0" fontId="53" fillId="30" borderId="8" xfId="0" applyFont="1" applyFill="1" applyBorder="1" applyAlignment="1" applyProtection="1">
      <alignment horizontal="center"/>
      <protection locked="0"/>
    </xf>
    <xf numFmtId="0" fontId="53" fillId="30" borderId="3" xfId="0" applyFont="1" applyFill="1" applyBorder="1" applyAlignment="1" applyProtection="1">
      <alignment horizontal="center"/>
      <protection locked="0"/>
    </xf>
    <xf numFmtId="0" fontId="59" fillId="2" borderId="2" xfId="0" applyFont="1" applyFill="1" applyBorder="1" applyAlignment="1" applyProtection="1">
      <alignment horizontal="left"/>
      <protection locked="0"/>
    </xf>
    <xf numFmtId="0" fontId="59" fillId="2" borderId="8" xfId="0" applyFont="1" applyFill="1" applyBorder="1" applyAlignment="1" applyProtection="1">
      <alignment horizontal="left"/>
      <protection locked="0"/>
    </xf>
    <xf numFmtId="0" fontId="59" fillId="2" borderId="3" xfId="0" applyFont="1" applyFill="1" applyBorder="1" applyAlignment="1" applyProtection="1">
      <alignment horizontal="left"/>
      <protection locked="0"/>
    </xf>
    <xf numFmtId="0" fontId="64" fillId="7" borderId="2" xfId="0" applyFont="1" applyFill="1" applyBorder="1" applyAlignment="1" applyProtection="1">
      <alignment horizontal="center"/>
      <protection locked="0"/>
    </xf>
    <xf numFmtId="0" fontId="64" fillId="7" borderId="8" xfId="0" applyFont="1" applyFill="1" applyBorder="1" applyAlignment="1" applyProtection="1">
      <alignment horizontal="center"/>
      <protection locked="0"/>
    </xf>
    <xf numFmtId="0" fontId="64" fillId="7" borderId="3" xfId="0" applyFont="1" applyFill="1" applyBorder="1" applyAlignment="1" applyProtection="1">
      <alignment horizontal="center"/>
      <protection locked="0"/>
    </xf>
    <xf numFmtId="0" fontId="62" fillId="14" borderId="2" xfId="0" applyFont="1" applyFill="1" applyBorder="1" applyAlignment="1" applyProtection="1">
      <alignment horizontal="left" wrapText="1" readingOrder="1"/>
      <protection locked="0"/>
    </xf>
    <xf numFmtId="0" fontId="62" fillId="14" borderId="8" xfId="0" applyFont="1" applyFill="1" applyBorder="1" applyAlignment="1" applyProtection="1">
      <alignment horizontal="left" wrapText="1" readingOrder="1"/>
      <protection locked="0"/>
    </xf>
    <xf numFmtId="0" fontId="62" fillId="14" borderId="3" xfId="0" applyFont="1" applyFill="1" applyBorder="1" applyAlignment="1" applyProtection="1">
      <alignment horizontal="left" wrapText="1" readingOrder="1"/>
      <protection locked="0"/>
    </xf>
    <xf numFmtId="0" fontId="60" fillId="14" borderId="2" xfId="0" applyFont="1" applyFill="1" applyBorder="1" applyAlignment="1" applyProtection="1">
      <alignment horizontal="left"/>
      <protection locked="0"/>
    </xf>
    <xf numFmtId="0" fontId="60" fillId="14" borderId="8" xfId="0" applyFont="1" applyFill="1" applyBorder="1" applyAlignment="1" applyProtection="1">
      <alignment horizontal="left"/>
      <protection locked="0"/>
    </xf>
    <xf numFmtId="0" fontId="60" fillId="14" borderId="3" xfId="0" applyFont="1" applyFill="1" applyBorder="1" applyAlignment="1" applyProtection="1">
      <alignment horizontal="left"/>
      <protection locked="0"/>
    </xf>
    <xf numFmtId="0" fontId="39" fillId="3" borderId="15" xfId="0" applyFont="1" applyFill="1" applyBorder="1" applyAlignment="1" applyProtection="1">
      <alignment horizontal="center"/>
      <protection locked="0"/>
    </xf>
    <xf numFmtId="0" fontId="39" fillId="3" borderId="10" xfId="0" applyFont="1" applyFill="1" applyBorder="1" applyAlignment="1" applyProtection="1">
      <alignment horizontal="center"/>
      <protection locked="0"/>
    </xf>
    <xf numFmtId="0" fontId="39" fillId="3" borderId="11" xfId="0" applyFont="1" applyFill="1" applyBorder="1" applyAlignment="1" applyProtection="1">
      <alignment horizontal="center"/>
      <protection locked="0"/>
    </xf>
    <xf numFmtId="0" fontId="16" fillId="3" borderId="2" xfId="0" applyFont="1" applyFill="1" applyBorder="1" applyAlignment="1" applyProtection="1">
      <alignment horizontal="left"/>
      <protection locked="0"/>
    </xf>
    <xf numFmtId="0" fontId="16" fillId="3" borderId="3" xfId="0" applyFont="1" applyFill="1" applyBorder="1" applyAlignment="1" applyProtection="1">
      <alignment horizontal="left"/>
      <protection locked="0"/>
    </xf>
    <xf numFmtId="0" fontId="50" fillId="9" borderId="2" xfId="0" applyFont="1" applyFill="1" applyBorder="1" applyAlignment="1" applyProtection="1">
      <alignment horizontal="left"/>
      <protection locked="0"/>
    </xf>
    <xf numFmtId="0" fontId="50" fillId="9" borderId="8" xfId="0" applyFont="1" applyFill="1" applyBorder="1" applyAlignment="1" applyProtection="1">
      <alignment horizontal="left"/>
      <protection locked="0"/>
    </xf>
    <xf numFmtId="0" fontId="42" fillId="5" borderId="2" xfId="0" applyFont="1" applyFill="1" applyBorder="1" applyAlignment="1" applyProtection="1">
      <alignment horizontal="center"/>
      <protection locked="0"/>
    </xf>
    <xf numFmtId="0" fontId="42" fillId="5" borderId="8" xfId="0" applyFont="1" applyFill="1" applyBorder="1" applyAlignment="1" applyProtection="1">
      <alignment horizontal="center"/>
      <protection locked="0"/>
    </xf>
    <xf numFmtId="0" fontId="33" fillId="3" borderId="2" xfId="0" applyFont="1" applyFill="1" applyBorder="1" applyAlignment="1" applyProtection="1">
      <alignment horizontal="left"/>
      <protection locked="0"/>
    </xf>
    <xf numFmtId="0" fontId="33" fillId="3" borderId="8" xfId="0" applyFont="1" applyFill="1" applyBorder="1" applyAlignment="1" applyProtection="1">
      <alignment horizontal="left"/>
      <protection locked="0"/>
    </xf>
    <xf numFmtId="0" fontId="33" fillId="3" borderId="3" xfId="0" applyFont="1" applyFill="1" applyBorder="1" applyAlignment="1" applyProtection="1">
      <alignment horizontal="left"/>
      <protection locked="0"/>
    </xf>
    <xf numFmtId="0" fontId="166" fillId="12" borderId="2" xfId="0" applyFont="1" applyFill="1" applyBorder="1" applyAlignment="1" applyProtection="1">
      <alignment horizontal="center"/>
      <protection locked="0"/>
    </xf>
    <xf numFmtId="0" fontId="166" fillId="12" borderId="8" xfId="0" applyFont="1" applyFill="1" applyBorder="1" applyAlignment="1" applyProtection="1">
      <alignment horizontal="center"/>
      <protection locked="0"/>
    </xf>
    <xf numFmtId="0" fontId="166" fillId="12" borderId="3" xfId="0" applyFont="1" applyFill="1" applyBorder="1" applyAlignment="1" applyProtection="1">
      <alignment horizontal="center"/>
      <protection locked="0"/>
    </xf>
    <xf numFmtId="0" fontId="81" fillId="13" borderId="2" xfId="0" applyFont="1" applyFill="1" applyBorder="1" applyAlignment="1" applyProtection="1">
      <alignment horizontal="left"/>
      <protection locked="0"/>
    </xf>
    <xf numFmtId="0" fontId="81" fillId="13" borderId="3" xfId="0" applyFont="1" applyFill="1" applyBorder="1" applyAlignment="1" applyProtection="1">
      <alignment horizontal="left"/>
      <protection locked="0"/>
    </xf>
    <xf numFmtId="0" fontId="83" fillId="13" borderId="2" xfId="0" applyFont="1" applyFill="1" applyBorder="1" applyAlignment="1" applyProtection="1">
      <alignment horizontal="left"/>
      <protection locked="0"/>
    </xf>
    <xf numFmtId="0" fontId="83" fillId="13" borderId="3" xfId="0" applyFont="1" applyFill="1" applyBorder="1" applyAlignment="1" applyProtection="1">
      <alignment horizontal="left"/>
      <protection locked="0"/>
    </xf>
    <xf numFmtId="0" fontId="50" fillId="9" borderId="2" xfId="0" applyFont="1" applyFill="1" applyBorder="1" applyAlignment="1" applyProtection="1">
      <alignment horizontal="center"/>
      <protection locked="0"/>
    </xf>
    <xf numFmtId="0" fontId="50" fillId="9" borderId="8" xfId="0" applyFont="1" applyFill="1" applyBorder="1" applyAlignment="1" applyProtection="1">
      <alignment horizontal="center"/>
      <protection locked="0"/>
    </xf>
    <xf numFmtId="0" fontId="50" fillId="9" borderId="3" xfId="0" applyFont="1" applyFill="1" applyBorder="1" applyAlignment="1" applyProtection="1">
      <alignment horizontal="center"/>
      <protection locked="0"/>
    </xf>
    <xf numFmtId="0" fontId="81" fillId="12" borderId="2" xfId="0" applyFont="1" applyFill="1" applyBorder="1" applyAlignment="1" applyProtection="1">
      <alignment horizontal="left"/>
      <protection locked="0"/>
    </xf>
    <xf numFmtId="0" fontId="81" fillId="12" borderId="3" xfId="0" applyFont="1" applyFill="1" applyBorder="1" applyAlignment="1" applyProtection="1">
      <alignment horizontal="left"/>
      <protection locked="0"/>
    </xf>
    <xf numFmtId="0" fontId="50" fillId="9" borderId="3" xfId="0" applyFont="1" applyFill="1" applyBorder="1" applyAlignment="1" applyProtection="1">
      <alignment horizontal="left"/>
      <protection locked="0"/>
    </xf>
    <xf numFmtId="0" fontId="50" fillId="9" borderId="2" xfId="0" applyFont="1" applyFill="1" applyBorder="1" applyAlignment="1" applyProtection="1">
      <alignment horizontal="center" wrapText="1"/>
      <protection locked="0"/>
    </xf>
    <xf numFmtId="0" fontId="50" fillId="9" borderId="8" xfId="0" applyFont="1" applyFill="1" applyBorder="1" applyAlignment="1" applyProtection="1">
      <alignment horizontal="center" wrapText="1"/>
      <protection locked="0"/>
    </xf>
    <xf numFmtId="0" fontId="50" fillId="9" borderId="3" xfId="0" applyFont="1" applyFill="1" applyBorder="1" applyAlignment="1" applyProtection="1">
      <alignment horizontal="center" wrapText="1"/>
      <protection locked="0"/>
    </xf>
    <xf numFmtId="0" fontId="44" fillId="13" borderId="2" xfId="0" applyFont="1" applyFill="1" applyBorder="1" applyAlignment="1" applyProtection="1">
      <alignment horizontal="left"/>
      <protection locked="0"/>
    </xf>
    <xf numFmtId="0" fontId="44" fillId="13" borderId="3" xfId="0" applyFont="1" applyFill="1" applyBorder="1" applyAlignment="1" applyProtection="1">
      <alignment horizontal="left"/>
      <protection locked="0"/>
    </xf>
    <xf numFmtId="0" fontId="83" fillId="12" borderId="2" xfId="0" applyFont="1" applyFill="1" applyBorder="1" applyAlignment="1" applyProtection="1">
      <alignment horizontal="left"/>
      <protection locked="0"/>
    </xf>
    <xf numFmtId="0" fontId="83" fillId="12" borderId="3" xfId="0" applyFont="1" applyFill="1" applyBorder="1" applyAlignment="1" applyProtection="1">
      <alignment horizontal="left"/>
      <protection locked="0"/>
    </xf>
    <xf numFmtId="0" fontId="82" fillId="0" borderId="58" xfId="0" applyFont="1" applyBorder="1" applyAlignment="1">
      <alignment horizontal="right" vertical="center"/>
    </xf>
    <xf numFmtId="0" fontId="82" fillId="0" borderId="59" xfId="0" applyFont="1" applyBorder="1" applyAlignment="1">
      <alignment horizontal="right" vertical="center"/>
    </xf>
    <xf numFmtId="0" fontId="16" fillId="4" borderId="87" xfId="0" applyFont="1" applyFill="1" applyBorder="1" applyAlignment="1">
      <alignment horizontal="right" vertical="center"/>
    </xf>
    <xf numFmtId="0" fontId="16" fillId="4" borderId="88" xfId="0" applyFont="1" applyFill="1" applyBorder="1" applyAlignment="1">
      <alignment horizontal="right" vertical="center"/>
    </xf>
    <xf numFmtId="0" fontId="17" fillId="4" borderId="89" xfId="0" applyFont="1" applyFill="1" applyBorder="1" applyAlignment="1">
      <alignment horizontal="right" vertical="center"/>
    </xf>
    <xf numFmtId="0" fontId="17" fillId="4" borderId="90" xfId="0" applyFont="1" applyFill="1" applyBorder="1" applyAlignment="1">
      <alignment horizontal="right" vertical="center"/>
    </xf>
    <xf numFmtId="0" fontId="17" fillId="4" borderId="2" xfId="0" applyFont="1" applyFill="1" applyBorder="1" applyAlignment="1">
      <alignment horizontal="right" vertical="center"/>
    </xf>
    <xf numFmtId="0" fontId="17" fillId="4" borderId="3" xfId="0" applyFont="1" applyFill="1" applyBorder="1" applyAlignment="1">
      <alignment horizontal="right" vertical="center"/>
    </xf>
    <xf numFmtId="0" fontId="17" fillId="4" borderId="19" xfId="0" applyFont="1" applyFill="1" applyBorder="1" applyAlignment="1">
      <alignment horizontal="right" vertical="center"/>
    </xf>
    <xf numFmtId="0" fontId="17" fillId="4" borderId="18" xfId="0" applyFont="1" applyFill="1" applyBorder="1" applyAlignment="1">
      <alignment horizontal="right" vertical="center"/>
    </xf>
    <xf numFmtId="0" fontId="0" fillId="0" borderId="2" xfId="0" applyBorder="1" applyAlignment="1">
      <alignment horizontal="right" vertical="center"/>
    </xf>
    <xf numFmtId="0" fontId="0" fillId="0" borderId="3" xfId="0" applyBorder="1" applyAlignment="1">
      <alignment horizontal="righ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right" vertical="center"/>
    </xf>
    <xf numFmtId="0" fontId="5" fillId="0" borderId="2" xfId="0" applyFont="1" applyBorder="1" applyAlignment="1">
      <alignment horizontal="left" vertical="center"/>
    </xf>
    <xf numFmtId="0" fontId="5" fillId="0" borderId="8"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center" vertical="center"/>
    </xf>
    <xf numFmtId="0" fontId="5" fillId="0" borderId="13" xfId="0" applyFont="1" applyBorder="1" applyAlignment="1">
      <alignment horizontal="right" vertical="center"/>
    </xf>
    <xf numFmtId="0" fontId="5" fillId="0" borderId="12" xfId="0" applyFont="1" applyBorder="1" applyAlignment="1">
      <alignment horizontal="right" vertical="center"/>
    </xf>
    <xf numFmtId="0" fontId="5" fillId="0" borderId="6" xfId="0" applyFont="1" applyBorder="1" applyAlignment="1">
      <alignment horizontal="right" vertical="center"/>
    </xf>
    <xf numFmtId="0" fontId="5" fillId="0" borderId="10" xfId="0" applyFont="1" applyBorder="1" applyAlignment="1">
      <alignment horizontal="left" vertical="center"/>
    </xf>
    <xf numFmtId="0" fontId="6"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0" fontId="0" fillId="0" borderId="0" xfId="0" applyBorder="1" applyAlignment="1" applyProtection="1">
      <alignment vertical="center"/>
      <protection locked="0"/>
    </xf>
    <xf numFmtId="0" fontId="7" fillId="0" borderId="0" xfId="0" applyFont="1" applyBorder="1" applyAlignment="1" applyProtection="1">
      <alignment horizontal="left" vertical="center"/>
      <protection locked="0"/>
    </xf>
    <xf numFmtId="0" fontId="6" fillId="0" borderId="0" xfId="0" applyFont="1" applyBorder="1" applyAlignment="1" applyProtection="1">
      <alignment horizontal="left" vertical="center" wrapText="1"/>
      <protection locked="0"/>
    </xf>
    <xf numFmtId="0" fontId="4" fillId="0" borderId="0" xfId="0" applyFont="1" applyBorder="1" applyAlignment="1" applyProtection="1">
      <alignment horizontal="left" vertical="center"/>
      <protection locked="0"/>
    </xf>
    <xf numFmtId="0" fontId="171" fillId="0" borderId="0" xfId="0" applyFont="1" applyBorder="1" applyAlignment="1" applyProtection="1">
      <alignment horizontal="center" vertical="center"/>
      <protection locked="0"/>
    </xf>
    <xf numFmtId="0" fontId="113" fillId="0" borderId="0" xfId="0" applyFont="1" applyBorder="1" applyAlignment="1" applyProtection="1">
      <alignment horizontal="left" vertical="center"/>
      <protection locked="0"/>
    </xf>
    <xf numFmtId="0" fontId="2" fillId="0" borderId="0" xfId="0" applyFont="1" applyAlignment="1" applyProtection="1">
      <alignment horizontal="center" vertical="center"/>
      <protection locked="0"/>
    </xf>
    <xf numFmtId="0" fontId="124" fillId="0" borderId="0" xfId="0" applyFont="1" applyBorder="1" applyAlignment="1">
      <alignment horizontal="center" vertical="center"/>
    </xf>
    <xf numFmtId="0" fontId="6" fillId="0" borderId="0" xfId="0" applyFont="1" applyBorder="1" applyAlignment="1">
      <alignment horizontal="center"/>
    </xf>
    <xf numFmtId="0" fontId="6" fillId="0" borderId="2" xfId="0" applyFont="1" applyBorder="1" applyAlignment="1">
      <alignment vertical="center" wrapText="1"/>
    </xf>
    <xf numFmtId="0" fontId="6" fillId="0" borderId="3" xfId="0" applyFont="1" applyBorder="1" applyAlignment="1">
      <alignment vertical="center"/>
    </xf>
    <xf numFmtId="0" fontId="4" fillId="0" borderId="2"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5" xfId="0" applyFont="1" applyBorder="1" applyAlignment="1">
      <alignment horizontal="left" vertical="center"/>
    </xf>
    <xf numFmtId="0" fontId="6" fillId="0" borderId="66"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1" xfId="0" applyFont="1" applyBorder="1" applyAlignment="1">
      <alignment horizontal="left" vertical="center"/>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81" xfId="0" applyFont="1" applyBorder="1" applyAlignment="1">
      <alignment horizontal="center" vertical="top"/>
    </xf>
    <xf numFmtId="0" fontId="6" fillId="0" borderId="73" xfId="0" applyFont="1" applyBorder="1" applyAlignment="1">
      <alignment horizontal="center" vertical="top"/>
    </xf>
    <xf numFmtId="0" fontId="6" fillId="0" borderId="74" xfId="0" applyFont="1" applyBorder="1" applyAlignment="1">
      <alignment horizontal="center" vertical="top"/>
    </xf>
    <xf numFmtId="0" fontId="6" fillId="0" borderId="0" xfId="0" applyFont="1" applyBorder="1" applyAlignment="1">
      <alignment horizontal="left" vertical="center"/>
    </xf>
    <xf numFmtId="0" fontId="6" fillId="0" borderId="79" xfId="0" applyFont="1" applyBorder="1" applyAlignment="1">
      <alignment horizontal="left" vertical="center"/>
    </xf>
    <xf numFmtId="0" fontId="6" fillId="0" borderId="8" xfId="0" applyFont="1" applyBorder="1" applyAlignment="1">
      <alignment horizontal="left" vertical="center"/>
    </xf>
    <xf numFmtId="0" fontId="6" fillId="0" borderId="68" xfId="0" applyFont="1" applyBorder="1" applyAlignment="1">
      <alignment horizontal="left" vertical="center"/>
    </xf>
    <xf numFmtId="0" fontId="12" fillId="0" borderId="15" xfId="0" applyFont="1" applyBorder="1" applyAlignment="1">
      <alignment horizontal="right" vertical="center"/>
    </xf>
    <xf numFmtId="0" fontId="12" fillId="0" borderId="10" xfId="0" applyFont="1" applyBorder="1" applyAlignment="1">
      <alignment horizontal="right" vertical="center"/>
    </xf>
    <xf numFmtId="0" fontId="12" fillId="0" borderId="80" xfId="0" applyFont="1" applyBorder="1" applyAlignment="1">
      <alignment horizontal="right" vertical="center"/>
    </xf>
    <xf numFmtId="0" fontId="169" fillId="0" borderId="0" xfId="0" applyFont="1" applyBorder="1" applyAlignment="1">
      <alignment horizontal="center" vertical="center"/>
    </xf>
    <xf numFmtId="0" fontId="6" fillId="0" borderId="0" xfId="0" applyFont="1" applyBorder="1" applyAlignment="1">
      <alignment vertical="center"/>
    </xf>
    <xf numFmtId="15" fontId="6" fillId="0" borderId="10" xfId="0" applyNumberFormat="1" applyFont="1" applyBorder="1" applyAlignment="1">
      <alignment horizontal="left" vertical="center"/>
    </xf>
    <xf numFmtId="0" fontId="6" fillId="0" borderId="10" xfId="0" applyFont="1" applyBorder="1" applyAlignment="1">
      <alignment horizontal="lef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0" fillId="0" borderId="0" xfId="0" applyAlignment="1">
      <alignment horizontal="left"/>
    </xf>
    <xf numFmtId="0" fontId="9" fillId="0" borderId="2" xfId="0" applyFont="1" applyBorder="1" applyAlignment="1"/>
    <xf numFmtId="0" fontId="9" fillId="0" borderId="8" xfId="0" applyFont="1" applyBorder="1" applyAlignment="1"/>
    <xf numFmtId="0" fontId="9" fillId="0" borderId="3" xfId="0" applyFont="1" applyBorder="1" applyAlignment="1"/>
    <xf numFmtId="0" fontId="4" fillId="0" borderId="2" xfId="0" applyFont="1" applyBorder="1" applyAlignment="1">
      <alignment horizontal="left"/>
    </xf>
    <xf numFmtId="0" fontId="4" fillId="0" borderId="8" xfId="0" applyFont="1" applyBorder="1" applyAlignment="1">
      <alignment horizontal="left"/>
    </xf>
    <xf numFmtId="0" fontId="97" fillId="0" borderId="2" xfId="0" applyFont="1" applyBorder="1" applyAlignment="1"/>
    <xf numFmtId="0" fontId="97" fillId="0" borderId="3" xfId="0" applyFont="1" applyBorder="1" applyAlignment="1"/>
    <xf numFmtId="0" fontId="0" fillId="0" borderId="2" xfId="0" applyBorder="1" applyAlignment="1">
      <alignment horizontal="center"/>
    </xf>
    <xf numFmtId="0" fontId="0" fillId="0" borderId="3" xfId="0" applyBorder="1" applyAlignment="1">
      <alignment horizontal="center"/>
    </xf>
    <xf numFmtId="0" fontId="0" fillId="0" borderId="8" xfId="0" applyBorder="1" applyAlignment="1">
      <alignment horizontal="center"/>
    </xf>
    <xf numFmtId="0" fontId="0" fillId="0" borderId="1" xfId="0" applyBorder="1" applyAlignment="1">
      <alignment horizontal="center" vertical="center"/>
    </xf>
    <xf numFmtId="0" fontId="4" fillId="0" borderId="2" xfId="0" applyFont="1" applyBorder="1" applyAlignment="1"/>
    <xf numFmtId="0" fontId="4" fillId="0" borderId="8" xfId="0" applyFont="1" applyBorder="1" applyAlignment="1"/>
    <xf numFmtId="0" fontId="4" fillId="0" borderId="3" xfId="0" applyFont="1" applyBorder="1" applyAlignment="1"/>
    <xf numFmtId="0" fontId="75" fillId="0" borderId="8" xfId="0" applyFont="1" applyBorder="1" applyAlignment="1">
      <alignment horizontal="left"/>
    </xf>
    <xf numFmtId="0" fontId="74" fillId="0" borderId="10" xfId="0" applyFont="1" applyBorder="1" applyAlignment="1">
      <alignment horizontal="left"/>
    </xf>
    <xf numFmtId="0" fontId="9" fillId="0" borderId="0" xfId="0" applyFont="1" applyBorder="1" applyAlignment="1">
      <alignment horizontal="center"/>
    </xf>
    <xf numFmtId="0" fontId="4" fillId="0" borderId="0" xfId="0" applyFont="1" applyBorder="1" applyAlignment="1">
      <alignment horizontal="center"/>
    </xf>
    <xf numFmtId="0" fontId="5" fillId="0" borderId="10" xfId="0" applyFont="1" applyBorder="1" applyAlignment="1">
      <alignment horizontal="left"/>
    </xf>
    <xf numFmtId="0" fontId="130" fillId="0" borderId="2" xfId="0" applyFont="1" applyBorder="1" applyAlignment="1">
      <alignment horizontal="center" vertical="top"/>
    </xf>
    <xf numFmtId="0" fontId="130" fillId="0" borderId="8" xfId="0" applyFont="1" applyBorder="1" applyAlignment="1">
      <alignment horizontal="center" vertical="top"/>
    </xf>
    <xf numFmtId="0" fontId="130" fillId="0" borderId="3" xfId="0" applyFont="1" applyBorder="1" applyAlignment="1">
      <alignment horizontal="center" vertical="top"/>
    </xf>
    <xf numFmtId="0" fontId="141" fillId="0" borderId="16" xfId="0" applyFont="1" applyFill="1" applyBorder="1" applyAlignment="1">
      <alignment horizontal="left" vertical="top" wrapText="1"/>
    </xf>
    <xf numFmtId="0" fontId="141" fillId="0" borderId="0" xfId="0" applyFont="1" applyFill="1" applyBorder="1" applyAlignment="1">
      <alignment horizontal="left" vertical="top" wrapText="1"/>
    </xf>
    <xf numFmtId="0" fontId="141" fillId="0" borderId="14" xfId="0" applyFont="1" applyFill="1" applyBorder="1" applyAlignment="1">
      <alignment horizontal="left" vertical="top" wrapText="1"/>
    </xf>
    <xf numFmtId="0" fontId="0" fillId="0" borderId="4" xfId="0" applyBorder="1" applyAlignment="1">
      <alignment horizontal="center" vertical="top"/>
    </xf>
    <xf numFmtId="0" fontId="0" fillId="0" borderId="9" xfId="0" applyBorder="1" applyAlignment="1">
      <alignment horizontal="center" vertical="top"/>
    </xf>
    <xf numFmtId="0" fontId="0" fillId="0" borderId="4" xfId="0" applyBorder="1" applyAlignment="1">
      <alignment horizontal="left" vertical="top"/>
    </xf>
    <xf numFmtId="0" fontId="0" fillId="0" borderId="9" xfId="0" applyBorder="1" applyAlignment="1">
      <alignment horizontal="left" vertical="top"/>
    </xf>
    <xf numFmtId="0" fontId="0" fillId="0" borderId="13" xfId="0" applyBorder="1" applyAlignment="1">
      <alignment horizontal="left" vertical="top"/>
    </xf>
    <xf numFmtId="0" fontId="0" fillId="0" borderId="12" xfId="0" applyBorder="1" applyAlignment="1">
      <alignment horizontal="left" vertical="top"/>
    </xf>
    <xf numFmtId="0" fontId="0" fillId="0" borderId="6" xfId="0" applyBorder="1" applyAlignment="1">
      <alignment horizontal="left" vertical="top"/>
    </xf>
    <xf numFmtId="0" fontId="0" fillId="0" borderId="2" xfId="0" applyBorder="1" applyAlignment="1">
      <alignment horizontal="left" vertical="top"/>
    </xf>
    <xf numFmtId="0" fontId="0" fillId="0" borderId="8" xfId="0" applyBorder="1" applyAlignment="1">
      <alignment horizontal="left" vertical="top"/>
    </xf>
    <xf numFmtId="0" fontId="0" fillId="0" borderId="3" xfId="0" applyBorder="1" applyAlignment="1">
      <alignment horizontal="left" vertical="top"/>
    </xf>
    <xf numFmtId="0" fontId="130" fillId="0" borderId="2" xfId="0" applyFont="1" applyBorder="1" applyAlignment="1">
      <alignment horizontal="left" vertical="top"/>
    </xf>
    <xf numFmtId="0" fontId="130" fillId="0" borderId="3" xfId="0" applyFont="1" applyBorder="1" applyAlignment="1">
      <alignment horizontal="left" vertical="top"/>
    </xf>
    <xf numFmtId="0" fontId="0" fillId="0" borderId="2" xfId="0" applyBorder="1" applyAlignment="1">
      <alignment horizontal="center" vertical="top"/>
    </xf>
    <xf numFmtId="0" fontId="0" fillId="0" borderId="8" xfId="0" applyBorder="1" applyAlignment="1">
      <alignment horizontal="center" vertical="top"/>
    </xf>
    <xf numFmtId="0" fontId="0" fillId="0" borderId="3" xfId="0" applyBorder="1" applyAlignment="1">
      <alignment horizontal="center" vertical="top"/>
    </xf>
    <xf numFmtId="0" fontId="0" fillId="0" borderId="16" xfId="0" applyBorder="1" applyAlignment="1">
      <alignment horizontal="left" vertical="top"/>
    </xf>
    <xf numFmtId="0" fontId="0" fillId="0" borderId="0" xfId="0" applyBorder="1" applyAlignment="1">
      <alignment horizontal="left" vertical="top"/>
    </xf>
    <xf numFmtId="0" fontId="0" fillId="0" borderId="14" xfId="0" applyBorder="1" applyAlignment="1">
      <alignment horizontal="left" vertical="top"/>
    </xf>
    <xf numFmtId="0" fontId="95" fillId="0" borderId="2" xfId="0" applyFont="1" applyBorder="1" applyAlignment="1">
      <alignment horizontal="center" vertical="top"/>
    </xf>
    <xf numFmtId="0" fontId="95" fillId="0" borderId="3" xfId="0" applyFont="1" applyBorder="1" applyAlignment="1">
      <alignment horizontal="center" vertical="top"/>
    </xf>
    <xf numFmtId="0" fontId="0" fillId="0" borderId="2" xfId="0" applyBorder="1" applyAlignment="1">
      <alignment vertical="top"/>
    </xf>
    <xf numFmtId="0" fontId="0" fillId="0" borderId="8" xfId="0" applyBorder="1" applyAlignment="1">
      <alignment vertical="top"/>
    </xf>
    <xf numFmtId="0" fontId="0" fillId="0" borderId="3" xfId="0" applyBorder="1" applyAlignment="1">
      <alignment vertical="top"/>
    </xf>
    <xf numFmtId="0" fontId="0" fillId="0" borderId="16"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6" fillId="0" borderId="2" xfId="0" applyFont="1" applyBorder="1" applyAlignment="1">
      <alignment vertical="top"/>
    </xf>
    <xf numFmtId="0" fontId="0" fillId="0" borderId="2" xfId="0" applyBorder="1" applyAlignment="1">
      <alignment horizontal="left"/>
    </xf>
    <xf numFmtId="0" fontId="130" fillId="0" borderId="8" xfId="0" applyFont="1" applyBorder="1" applyAlignment="1">
      <alignment horizontal="left" vertical="top"/>
    </xf>
    <xf numFmtId="0" fontId="6" fillId="0" borderId="13" xfId="0" applyFont="1" applyBorder="1" applyAlignment="1">
      <alignment horizontal="left" vertical="center"/>
    </xf>
    <xf numFmtId="0" fontId="0" fillId="0" borderId="12" xfId="0" applyBorder="1" applyAlignment="1">
      <alignment horizontal="left" vertical="center"/>
    </xf>
    <xf numFmtId="0" fontId="0" fillId="0" borderId="6" xfId="0" applyBorder="1" applyAlignment="1">
      <alignment horizontal="left" vertical="center"/>
    </xf>
    <xf numFmtId="0" fontId="0" fillId="0" borderId="1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6" fillId="0" borderId="13" xfId="0" applyFont="1" applyBorder="1" applyAlignment="1">
      <alignment horizontal="center"/>
    </xf>
    <xf numFmtId="0" fontId="0" fillId="0" borderId="12" xfId="0" applyBorder="1" applyAlignment="1">
      <alignment horizontal="center"/>
    </xf>
    <xf numFmtId="0" fontId="0" fillId="0" borderId="6" xfId="0" applyBorder="1" applyAlignment="1">
      <alignment horizontal="center"/>
    </xf>
    <xf numFmtId="0" fontId="0" fillId="0" borderId="16" xfId="0"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14" fontId="6" fillId="0" borderId="2" xfId="0" applyNumberFormat="1" applyFont="1" applyBorder="1" applyAlignment="1">
      <alignment horizontal="left"/>
    </xf>
    <xf numFmtId="0" fontId="6" fillId="0" borderId="3" xfId="0" applyFont="1" applyBorder="1" applyAlignment="1">
      <alignment horizontal="left"/>
    </xf>
    <xf numFmtId="14" fontId="0" fillId="0" borderId="2" xfId="0" applyNumberFormat="1" applyBorder="1" applyAlignment="1">
      <alignment horizontal="left"/>
    </xf>
    <xf numFmtId="0" fontId="0" fillId="0" borderId="2" xfId="0" applyBorder="1"/>
    <xf numFmtId="0" fontId="6" fillId="0" borderId="2" xfId="0" applyFont="1" applyBorder="1"/>
    <xf numFmtId="0" fontId="6" fillId="0" borderId="8" xfId="0" applyFont="1" applyBorder="1"/>
    <xf numFmtId="0" fontId="6" fillId="0" borderId="3" xfId="0" applyFont="1" applyBorder="1"/>
    <xf numFmtId="0" fontId="6" fillId="0" borderId="8" xfId="0" applyFont="1" applyBorder="1" applyAlignment="1">
      <alignment horizontal="left"/>
    </xf>
    <xf numFmtId="0" fontId="141" fillId="0" borderId="2" xfId="0" applyFont="1" applyBorder="1" applyAlignment="1">
      <alignment horizontal="left" vertical="center" wrapText="1"/>
    </xf>
    <xf numFmtId="0" fontId="141" fillId="0" borderId="8" xfId="0" applyFont="1" applyBorder="1" applyAlignment="1">
      <alignment horizontal="left" vertical="center" wrapText="1"/>
    </xf>
    <xf numFmtId="0" fontId="141" fillId="0" borderId="3" xfId="0" applyFont="1" applyBorder="1" applyAlignment="1">
      <alignment horizontal="left" vertical="center" wrapText="1"/>
    </xf>
    <xf numFmtId="0" fontId="141" fillId="0" borderId="13" xfId="0" applyFont="1" applyBorder="1" applyAlignment="1">
      <alignment horizontal="left" wrapText="1"/>
    </xf>
    <xf numFmtId="0" fontId="0" fillId="0" borderId="12" xfId="0" applyBorder="1" applyAlignment="1">
      <alignment wrapText="1"/>
    </xf>
    <xf numFmtId="0" fontId="0" fillId="0" borderId="6" xfId="0" applyBorder="1" applyAlignment="1">
      <alignment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cellXfs>
  <cellStyles count="6">
    <cellStyle name="Check Cell" xfId="1" builtinId="23"/>
    <cellStyle name="Normal" xfId="0" builtinId="0"/>
    <cellStyle name="Normal 2" xfId="5"/>
    <cellStyle name="Note" xfId="2" builtinId="10"/>
    <cellStyle name="Style 1" xfId="3"/>
    <cellStyle name="Style 2" xfId="4"/>
  </cellStyles>
  <dxfs count="25">
    <dxf>
      <font>
        <condense val="0"/>
        <extend val="0"/>
        <color rgb="FF9C0006"/>
      </font>
      <fill>
        <patternFill>
          <bgColor rgb="FFFFC7CE"/>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7030A0"/>
        </patternFill>
      </fill>
    </dxf>
    <dxf>
      <fill>
        <patternFill>
          <bgColor theme="5" tint="-0.24994659260841701"/>
        </patternFill>
      </fill>
    </dxf>
    <dxf>
      <font>
        <condense val="0"/>
        <extend val="0"/>
        <color rgb="FF9C0006"/>
      </font>
      <fill>
        <patternFill>
          <bgColor rgb="FFFFC7CE"/>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7030A0"/>
        </patternFill>
      </fill>
    </dxf>
    <dxf>
      <fill>
        <patternFill>
          <bgColor theme="5" tint="-0.24994659260841701"/>
        </patternFill>
      </fill>
    </dxf>
    <dxf>
      <fill>
        <patternFill>
          <bgColor rgb="FF00B0F0"/>
        </patternFill>
      </fill>
    </dxf>
    <dxf>
      <fill>
        <patternFill>
          <bgColor theme="5" tint="-0.24994659260841701"/>
        </patternFill>
      </fill>
    </dxf>
    <dxf>
      <fill>
        <patternFill>
          <bgColor theme="4" tint="-0.499984740745262"/>
        </patternFill>
      </fill>
    </dxf>
    <dxf>
      <fill>
        <patternFill>
          <bgColor theme="5" tint="-0.24994659260841701"/>
        </patternFill>
      </fill>
    </dxf>
    <dxf>
      <fill>
        <patternFill>
          <bgColor rgb="FF7030A0"/>
        </patternFill>
      </fill>
    </dxf>
    <dxf>
      <fill>
        <patternFill>
          <bgColor theme="5" tint="-0.24994659260841701"/>
        </patternFill>
      </fill>
    </dxf>
    <dxf>
      <fill>
        <patternFill>
          <bgColor theme="9" tint="-0.499984740745262"/>
        </patternFill>
      </fill>
    </dxf>
    <dxf>
      <font>
        <condense val="0"/>
        <extend val="0"/>
        <color rgb="FF9C0006"/>
      </font>
      <fill>
        <patternFill>
          <bgColor rgb="FFFFC7CE"/>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7030A0"/>
        </patternFill>
      </fill>
    </dxf>
    <dxf>
      <fill>
        <patternFill>
          <bgColor theme="5" tint="-0.24994659260841701"/>
        </patternFill>
      </fill>
    </dxf>
  </dxfs>
  <tableStyles count="0" defaultTableStyle="TableStyleMedium9" defaultPivotStyle="PivotStyleLight16"/>
  <colors>
    <mruColors>
      <color rgb="FF948B5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ept-IT-2010\KGP%20ITR1_2009_10_R1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ENERAL"/>
      <sheetName val="GENERAL2"/>
      <sheetName val="TDS"/>
      <sheetName val="Instructions"/>
      <sheetName val="Pre-XML Check"/>
    </sheetNames>
    <sheetDataSet>
      <sheetData sheetId="0">
        <row r="1">
          <cell r="BH1" t="str">
            <v>01-ANDAMAN AND NICOBAR ISLANDS</v>
          </cell>
        </row>
        <row r="2">
          <cell r="BH2" t="str">
            <v>02-ANDHRA PRADESH</v>
          </cell>
        </row>
        <row r="3">
          <cell r="BH3" t="str">
            <v>03-ARUNACHAL PRADESH</v>
          </cell>
        </row>
        <row r="4">
          <cell r="BH4" t="str">
            <v>04-ASSAM</v>
          </cell>
        </row>
        <row r="5">
          <cell r="BH5" t="str">
            <v>05-BIHAR</v>
          </cell>
        </row>
        <row r="6">
          <cell r="BH6" t="str">
            <v>06-CHANDIGARH</v>
          </cell>
        </row>
        <row r="7">
          <cell r="BH7" t="str">
            <v>07-DADRA AND NAGAR HAVELI</v>
          </cell>
        </row>
        <row r="8">
          <cell r="BH8" t="str">
            <v>08-DAMAN AND DIU</v>
          </cell>
        </row>
        <row r="9">
          <cell r="BH9" t="str">
            <v>09-DELHI</v>
          </cell>
        </row>
        <row r="10">
          <cell r="BH10" t="str">
            <v>10-GOA</v>
          </cell>
        </row>
        <row r="11">
          <cell r="BH11" t="str">
            <v>11-GUJARAT</v>
          </cell>
        </row>
        <row r="12">
          <cell r="BH12" t="str">
            <v>12-HARYANA</v>
          </cell>
        </row>
        <row r="13">
          <cell r="BH13" t="str">
            <v>13-HIMACHAL PRADESH</v>
          </cell>
        </row>
        <row r="14">
          <cell r="BH14" t="str">
            <v>14-JAMMU AND KASHMIR</v>
          </cell>
        </row>
        <row r="15">
          <cell r="BH15" t="str">
            <v>15-KARNATAKA</v>
          </cell>
        </row>
        <row r="16">
          <cell r="BH16" t="str">
            <v>16-KERALA</v>
          </cell>
        </row>
        <row r="17">
          <cell r="BH17" t="str">
            <v>17-LAKHSWADEEP</v>
          </cell>
        </row>
        <row r="18">
          <cell r="BH18" t="str">
            <v>18-MADHYA PRADESH</v>
          </cell>
        </row>
        <row r="19">
          <cell r="BH19" t="str">
            <v>19-MAHARASHTRA</v>
          </cell>
        </row>
        <row r="20">
          <cell r="BH20" t="str">
            <v>20-MANIPUR</v>
          </cell>
        </row>
        <row r="21">
          <cell r="BH21" t="str">
            <v>21-MEGHALAYA</v>
          </cell>
        </row>
        <row r="22">
          <cell r="BH22" t="str">
            <v>22-MIZORAM</v>
          </cell>
        </row>
        <row r="23">
          <cell r="BH23" t="str">
            <v>23-NAGALAND</v>
          </cell>
        </row>
        <row r="24">
          <cell r="BH24" t="str">
            <v>24-ORISSA</v>
          </cell>
        </row>
        <row r="25">
          <cell r="BH25" t="str">
            <v>25-PONDICHERRY</v>
          </cell>
        </row>
        <row r="26">
          <cell r="BH26" t="str">
            <v>26-PUNJAB</v>
          </cell>
        </row>
        <row r="27">
          <cell r="BH27" t="str">
            <v>27-RAJASTHAN</v>
          </cell>
        </row>
        <row r="28">
          <cell r="BH28" t="str">
            <v>28-SIKKIM</v>
          </cell>
        </row>
        <row r="29">
          <cell r="BH29" t="str">
            <v>29-TAMILNADU</v>
          </cell>
        </row>
        <row r="30">
          <cell r="BH30" t="str">
            <v>30-TRIPURA</v>
          </cell>
        </row>
        <row r="31">
          <cell r="BH31" t="str">
            <v>31-UTTAR PRADESH</v>
          </cell>
        </row>
        <row r="32">
          <cell r="BH32" t="str">
            <v>32-WEST BENGAL</v>
          </cell>
        </row>
        <row r="33">
          <cell r="BH33" t="str">
            <v>33-CHHATISHGARH</v>
          </cell>
        </row>
        <row r="34">
          <cell r="BH34" t="str">
            <v>34-UTTARANCHAL</v>
          </cell>
        </row>
        <row r="35">
          <cell r="BH35" t="str">
            <v>35-JHARKHAND</v>
          </cell>
        </row>
        <row r="36">
          <cell r="BH36" t="str">
            <v>99-FOREIGN</v>
          </cell>
        </row>
      </sheetData>
      <sheetData sheetId="1">
        <row r="42">
          <cell r="G42" t="str">
            <v>Yes</v>
          </cell>
          <cell r="H42" t="str">
            <v>Savings</v>
          </cell>
        </row>
        <row r="43">
          <cell r="G43" t="str">
            <v>No</v>
          </cell>
          <cell r="H43" t="str">
            <v>Current</v>
          </cell>
        </row>
      </sheetData>
      <sheetData sheetId="2">
        <row r="32">
          <cell r="E32" t="str">
            <v>01-ANDAMAN AND NICOBAR ISLANDS</v>
          </cell>
        </row>
        <row r="33">
          <cell r="E33" t="str">
            <v>02-ANDHRA PRADESH</v>
          </cell>
        </row>
        <row r="34">
          <cell r="E34" t="str">
            <v>03-ARUNACHAL PRADESH</v>
          </cell>
        </row>
        <row r="35">
          <cell r="E35" t="str">
            <v>04-ASSAM</v>
          </cell>
        </row>
        <row r="36">
          <cell r="E36" t="str">
            <v>05-BIHAR</v>
          </cell>
        </row>
        <row r="37">
          <cell r="E37" t="str">
            <v>06-CHANDIGARH</v>
          </cell>
        </row>
        <row r="38">
          <cell r="E38" t="str">
            <v>07-DADRA AND NAGAR HAVELI</v>
          </cell>
        </row>
        <row r="39">
          <cell r="E39" t="str">
            <v>08-DAMAN AND DIU</v>
          </cell>
        </row>
        <row r="40">
          <cell r="E40" t="str">
            <v>09-DELHI</v>
          </cell>
        </row>
        <row r="41">
          <cell r="E41" t="str">
            <v>10-GOA</v>
          </cell>
        </row>
        <row r="42">
          <cell r="E42" t="str">
            <v>11-GUJARAT</v>
          </cell>
        </row>
        <row r="43">
          <cell r="E43" t="str">
            <v>12-HARYANA</v>
          </cell>
        </row>
        <row r="44">
          <cell r="E44" t="str">
            <v>13-HIMACHAL PRADESH</v>
          </cell>
        </row>
        <row r="45">
          <cell r="E45" t="str">
            <v>14-JAMMU AND KASHMIR</v>
          </cell>
        </row>
        <row r="46">
          <cell r="E46" t="str">
            <v>15-KARNATAKA</v>
          </cell>
        </row>
        <row r="47">
          <cell r="E47" t="str">
            <v>16-KERALA</v>
          </cell>
        </row>
        <row r="48">
          <cell r="E48" t="str">
            <v>17-LAKHSWADEEP</v>
          </cell>
        </row>
        <row r="49">
          <cell r="E49" t="str">
            <v>18-MADHYA PRADESH</v>
          </cell>
        </row>
        <row r="50">
          <cell r="E50" t="str">
            <v>19-MAHARASHTRA</v>
          </cell>
        </row>
        <row r="51">
          <cell r="E51" t="str">
            <v>20-MANIPUR</v>
          </cell>
        </row>
        <row r="52">
          <cell r="E52" t="str">
            <v>21-MEGHALAYA</v>
          </cell>
        </row>
        <row r="53">
          <cell r="E53" t="str">
            <v>22-MIZORAM</v>
          </cell>
        </row>
        <row r="54">
          <cell r="E54" t="str">
            <v>23-NAGALAND</v>
          </cell>
        </row>
        <row r="55">
          <cell r="E55" t="str">
            <v>24-ORISSA</v>
          </cell>
        </row>
        <row r="56">
          <cell r="E56" t="str">
            <v>25-PONDICHERRY</v>
          </cell>
        </row>
        <row r="57">
          <cell r="E57" t="str">
            <v>26-PUNJAB</v>
          </cell>
        </row>
        <row r="58">
          <cell r="E58" t="str">
            <v>27-RAJASTHAN</v>
          </cell>
        </row>
        <row r="59">
          <cell r="E59" t="str">
            <v>28-SIKKIM</v>
          </cell>
        </row>
        <row r="60">
          <cell r="E60" t="str">
            <v>29-TAMILNADU</v>
          </cell>
        </row>
        <row r="61">
          <cell r="E61" t="str">
            <v>30-TRIPURA</v>
          </cell>
        </row>
        <row r="62">
          <cell r="E62" t="str">
            <v>31-UTTAR PRADESH</v>
          </cell>
        </row>
        <row r="63">
          <cell r="E63" t="str">
            <v>32-WEST BENGAL</v>
          </cell>
        </row>
        <row r="64">
          <cell r="E64" t="str">
            <v>33-CHHATISHGARH</v>
          </cell>
        </row>
        <row r="65">
          <cell r="E65" t="str">
            <v>34-UTTARANCHAL</v>
          </cell>
        </row>
        <row r="66">
          <cell r="E66" t="str">
            <v>35-JHARKHAND</v>
          </cell>
        </row>
        <row r="67">
          <cell r="E67" t="str">
            <v>99-FOREIGN</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3"/>
  <dimension ref="A1:CM116"/>
  <sheetViews>
    <sheetView tabSelected="1" workbookViewId="0">
      <selection activeCell="K2" sqref="K2:L2"/>
    </sheetView>
  </sheetViews>
  <sheetFormatPr defaultRowHeight="12.75"/>
  <cols>
    <col min="1" max="1" width="4.7109375" style="78" customWidth="1"/>
    <col min="2" max="4" width="4.7109375" customWidth="1"/>
    <col min="5" max="5" width="5.85546875" customWidth="1"/>
    <col min="6" max="8" width="4.7109375" customWidth="1"/>
    <col min="9" max="9" width="5.7109375" customWidth="1"/>
    <col min="10" max="10" width="4.42578125" customWidth="1"/>
    <col min="11" max="11" width="7.5703125" customWidth="1"/>
    <col min="12" max="12" width="7.140625" customWidth="1"/>
    <col min="13" max="13" width="7.7109375" customWidth="1"/>
    <col min="14" max="14" width="6.42578125" customWidth="1"/>
    <col min="15" max="15" width="7.7109375" customWidth="1"/>
    <col min="16" max="16" width="7.85546875" customWidth="1"/>
    <col min="17" max="17" width="8.5703125" customWidth="1"/>
    <col min="18" max="18" width="7" customWidth="1"/>
    <col min="19" max="19" width="7.85546875" customWidth="1"/>
    <col min="20" max="20" width="8.28515625" customWidth="1"/>
    <col min="21" max="21" width="7.7109375" customWidth="1"/>
    <col min="22" max="22" width="7" customWidth="1"/>
    <col min="23" max="26" width="4.7109375" customWidth="1"/>
    <col min="27" max="27" width="5.5703125" customWidth="1"/>
    <col min="28" max="28" width="7.85546875" customWidth="1"/>
    <col min="29" max="29" width="10.5703125" customWidth="1"/>
    <col min="30" max="42" width="4.7109375" customWidth="1"/>
    <col min="73" max="73" width="80.42578125" customWidth="1"/>
    <col min="91" max="91" width="45.7109375" customWidth="1"/>
  </cols>
  <sheetData>
    <row r="1" spans="1:30" ht="28.5" customHeight="1">
      <c r="A1" s="625" t="s">
        <v>346</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row>
    <row r="2" spans="1:30" ht="24.75" customHeight="1">
      <c r="A2" s="201"/>
      <c r="B2" s="629"/>
      <c r="C2" s="629"/>
      <c r="D2" s="629"/>
      <c r="E2" s="629"/>
      <c r="F2" s="629"/>
      <c r="G2" s="630"/>
      <c r="H2" s="631" t="s">
        <v>106</v>
      </c>
      <c r="I2" s="631"/>
      <c r="J2" s="631"/>
      <c r="K2" s="632" t="s">
        <v>364</v>
      </c>
      <c r="L2" s="632"/>
      <c r="M2" s="633" t="s">
        <v>525</v>
      </c>
      <c r="N2" s="633"/>
      <c r="O2" s="633"/>
      <c r="P2" s="633"/>
      <c r="Q2" s="633"/>
      <c r="R2" s="633"/>
      <c r="S2" s="633"/>
      <c r="T2" s="633"/>
      <c r="U2" s="633"/>
      <c r="V2" s="633"/>
      <c r="W2" s="633"/>
      <c r="X2" s="633"/>
      <c r="Y2" s="633"/>
      <c r="Z2" s="633"/>
      <c r="AA2" s="633"/>
      <c r="AB2" s="633"/>
      <c r="AC2" s="131"/>
      <c r="AD2" s="131"/>
    </row>
    <row r="3" spans="1:30" ht="22.5" customHeight="1">
      <c r="A3" s="208"/>
      <c r="B3" s="634" t="s">
        <v>193</v>
      </c>
      <c r="C3" s="634"/>
      <c r="D3" s="634"/>
      <c r="E3" s="634"/>
      <c r="F3" s="634"/>
      <c r="G3" s="634"/>
      <c r="H3" s="634"/>
      <c r="I3" s="634"/>
      <c r="J3" s="635"/>
      <c r="K3" s="643" t="s">
        <v>472</v>
      </c>
      <c r="L3" s="644"/>
      <c r="M3" s="644"/>
      <c r="N3" s="644"/>
      <c r="O3" s="644"/>
      <c r="P3" s="644"/>
      <c r="Q3" s="644"/>
      <c r="R3" s="644"/>
      <c r="S3" s="644"/>
      <c r="T3" s="644"/>
      <c r="U3" s="644"/>
      <c r="V3" s="644"/>
      <c r="W3" s="644"/>
      <c r="X3" s="644"/>
      <c r="Y3" s="644"/>
      <c r="Z3" s="644"/>
      <c r="AA3" s="644"/>
      <c r="AB3" s="645"/>
      <c r="AC3" s="684" t="s">
        <v>305</v>
      </c>
      <c r="AD3" s="685"/>
    </row>
    <row r="4" spans="1:30" ht="18.75">
      <c r="A4" s="209" t="s">
        <v>165</v>
      </c>
      <c r="B4" s="654" t="s">
        <v>96</v>
      </c>
      <c r="C4" s="654"/>
      <c r="D4" s="654"/>
      <c r="E4" s="654"/>
      <c r="F4" s="654"/>
      <c r="G4" s="654"/>
      <c r="H4" s="654"/>
      <c r="I4" s="654"/>
      <c r="J4" s="655"/>
      <c r="K4" s="658">
        <v>0</v>
      </c>
      <c r="L4" s="659"/>
      <c r="M4" s="659"/>
      <c r="N4" s="659"/>
      <c r="O4" s="659"/>
      <c r="P4" s="659"/>
      <c r="Q4" s="659"/>
      <c r="R4" s="659"/>
      <c r="S4" s="659"/>
      <c r="T4" s="659"/>
      <c r="U4" s="659"/>
      <c r="V4" s="659"/>
      <c r="W4" s="691" t="s">
        <v>335</v>
      </c>
      <c r="X4" s="692"/>
      <c r="Y4" s="692"/>
      <c r="Z4" s="692"/>
      <c r="AA4" s="692"/>
      <c r="AB4" s="692"/>
      <c r="AC4" s="693"/>
      <c r="AD4" s="131"/>
    </row>
    <row r="5" spans="1:30" ht="18.75">
      <c r="A5" s="209" t="s">
        <v>166</v>
      </c>
      <c r="B5" s="656" t="s">
        <v>67</v>
      </c>
      <c r="C5" s="656"/>
      <c r="D5" s="656"/>
      <c r="E5" s="656"/>
      <c r="F5" s="656"/>
      <c r="G5" s="656"/>
      <c r="H5" s="656"/>
      <c r="I5" s="656"/>
      <c r="J5" s="657"/>
      <c r="K5" s="686">
        <v>0</v>
      </c>
      <c r="L5" s="687"/>
      <c r="M5" s="687"/>
      <c r="N5" s="687"/>
      <c r="O5" s="687"/>
      <c r="P5" s="687"/>
      <c r="Q5" s="687"/>
      <c r="R5" s="687"/>
      <c r="S5" s="687"/>
      <c r="T5" s="687"/>
      <c r="U5" s="687"/>
      <c r="V5" s="687"/>
      <c r="W5" s="220" t="s">
        <v>243</v>
      </c>
      <c r="X5" s="221"/>
      <c r="Y5" s="221"/>
      <c r="Z5" s="221"/>
      <c r="AA5" s="221"/>
      <c r="AB5" s="234" t="s">
        <v>332</v>
      </c>
      <c r="AC5" s="235">
        <v>0</v>
      </c>
      <c r="AD5" s="131"/>
    </row>
    <row r="6" spans="1:30" ht="24.75" customHeight="1">
      <c r="A6" s="209" t="s">
        <v>163</v>
      </c>
      <c r="B6" s="654" t="s">
        <v>223</v>
      </c>
      <c r="C6" s="654"/>
      <c r="D6" s="654"/>
      <c r="E6" s="654"/>
      <c r="F6" s="654"/>
      <c r="G6" s="654"/>
      <c r="H6" s="654"/>
      <c r="I6" s="654"/>
      <c r="J6" s="655"/>
      <c r="K6" s="688">
        <v>0</v>
      </c>
      <c r="L6" s="689"/>
      <c r="M6" s="689"/>
      <c r="N6" s="689"/>
      <c r="O6" s="689"/>
      <c r="P6" s="689"/>
      <c r="Q6" s="689"/>
      <c r="R6" s="689"/>
      <c r="S6" s="689"/>
      <c r="T6" s="689"/>
      <c r="U6" s="689"/>
      <c r="V6" s="689"/>
      <c r="W6" s="223" t="s">
        <v>468</v>
      </c>
      <c r="X6" s="224"/>
      <c r="Y6" s="224"/>
      <c r="Z6" s="224"/>
      <c r="AA6" s="224"/>
      <c r="AB6" s="234" t="s">
        <v>332</v>
      </c>
      <c r="AC6" s="235">
        <v>0</v>
      </c>
      <c r="AD6" s="131"/>
    </row>
    <row r="7" spans="1:30" ht="18.75">
      <c r="A7" s="209" t="s">
        <v>167</v>
      </c>
      <c r="B7" s="558" t="s">
        <v>526</v>
      </c>
      <c r="C7" s="559"/>
      <c r="D7" s="559"/>
      <c r="E7" s="559"/>
      <c r="F7" s="559"/>
      <c r="G7" s="559"/>
      <c r="H7" s="559"/>
      <c r="I7" s="560"/>
      <c r="J7" s="233" t="s">
        <v>332</v>
      </c>
      <c r="K7" s="686">
        <v>0</v>
      </c>
      <c r="L7" s="687"/>
      <c r="M7" s="687"/>
      <c r="N7" s="687"/>
      <c r="O7" s="687"/>
      <c r="P7" s="687"/>
      <c r="Q7" s="687"/>
      <c r="R7" s="687"/>
      <c r="S7" s="687"/>
      <c r="T7" s="687"/>
      <c r="U7" s="687"/>
      <c r="V7" s="687"/>
      <c r="W7" s="223" t="s">
        <v>98</v>
      </c>
      <c r="X7" s="224"/>
      <c r="Y7" s="224"/>
      <c r="Z7" s="224"/>
      <c r="AA7" s="224"/>
      <c r="AB7" s="234" t="s">
        <v>332</v>
      </c>
      <c r="AC7" s="235">
        <v>0</v>
      </c>
      <c r="AD7" s="131"/>
    </row>
    <row r="8" spans="1:30" ht="18" customHeight="1">
      <c r="A8" s="575" t="s">
        <v>168</v>
      </c>
      <c r="B8" s="620" t="s">
        <v>224</v>
      </c>
      <c r="C8" s="621"/>
      <c r="D8" s="621"/>
      <c r="E8" s="621"/>
      <c r="F8" s="621"/>
      <c r="G8" s="621"/>
      <c r="H8" s="621"/>
      <c r="I8" s="621"/>
      <c r="J8" s="576" t="s">
        <v>332</v>
      </c>
      <c r="K8" s="650">
        <v>0</v>
      </c>
      <c r="L8" s="651"/>
      <c r="M8" s="651"/>
      <c r="N8" s="651"/>
      <c r="O8" s="651"/>
      <c r="P8" s="651"/>
      <c r="Q8" s="651"/>
      <c r="R8" s="651"/>
      <c r="S8" s="651"/>
      <c r="T8" s="651"/>
      <c r="U8" s="651"/>
      <c r="V8" s="652"/>
      <c r="W8" s="223" t="s">
        <v>339</v>
      </c>
      <c r="X8" s="224"/>
      <c r="Y8" s="224"/>
      <c r="Z8" s="224"/>
      <c r="AA8" s="224"/>
      <c r="AB8" s="234" t="s">
        <v>332</v>
      </c>
      <c r="AC8" s="235">
        <v>0</v>
      </c>
      <c r="AD8" s="131"/>
    </row>
    <row r="9" spans="1:30" ht="18.75">
      <c r="A9" s="209" t="s">
        <v>169</v>
      </c>
      <c r="B9" s="232" t="s">
        <v>14</v>
      </c>
      <c r="C9" s="561"/>
      <c r="D9" s="561"/>
      <c r="E9" s="561"/>
      <c r="F9" s="561"/>
      <c r="G9" s="561"/>
      <c r="H9" s="561"/>
      <c r="I9" s="562"/>
      <c r="J9" s="233" t="s">
        <v>332</v>
      </c>
      <c r="K9" s="663">
        <v>0</v>
      </c>
      <c r="L9" s="663"/>
      <c r="M9" s="663"/>
      <c r="N9" s="663"/>
      <c r="O9" s="663"/>
      <c r="P9" s="663"/>
      <c r="Q9" s="663"/>
      <c r="R9" s="663"/>
      <c r="S9" s="663"/>
      <c r="T9" s="660" t="s">
        <v>358</v>
      </c>
      <c r="U9" s="660"/>
      <c r="V9" s="660"/>
      <c r="W9" s="223" t="s">
        <v>99</v>
      </c>
      <c r="X9" s="224"/>
      <c r="Y9" s="224"/>
      <c r="Z9" s="224"/>
      <c r="AA9" s="224"/>
      <c r="AB9" s="234" t="s">
        <v>332</v>
      </c>
      <c r="AC9" s="235">
        <v>0</v>
      </c>
      <c r="AD9" s="131"/>
    </row>
    <row r="10" spans="1:30" ht="29.25" customHeight="1">
      <c r="A10" s="566" t="s">
        <v>170</v>
      </c>
      <c r="B10" s="607" t="s">
        <v>506</v>
      </c>
      <c r="C10" s="608"/>
      <c r="D10" s="608"/>
      <c r="E10" s="608"/>
      <c r="F10" s="608"/>
      <c r="G10" s="608"/>
      <c r="H10" s="608"/>
      <c r="I10" s="609"/>
      <c r="J10" s="233" t="s">
        <v>332</v>
      </c>
      <c r="K10" s="610">
        <v>0</v>
      </c>
      <c r="L10" s="610"/>
      <c r="M10" s="611" t="s">
        <v>505</v>
      </c>
      <c r="N10" s="612"/>
      <c r="O10" s="612"/>
      <c r="P10" s="612"/>
      <c r="Q10" s="613"/>
      <c r="R10" s="610">
        <v>0</v>
      </c>
      <c r="S10" s="610"/>
      <c r="T10" s="690"/>
      <c r="U10" s="690"/>
      <c r="V10" s="690"/>
      <c r="W10" s="223" t="s">
        <v>100</v>
      </c>
      <c r="X10" s="224"/>
      <c r="Y10" s="224"/>
      <c r="Z10" s="224"/>
      <c r="AA10" s="224"/>
      <c r="AB10" s="234" t="s">
        <v>332</v>
      </c>
      <c r="AC10" s="235">
        <v>0</v>
      </c>
      <c r="AD10" s="131"/>
    </row>
    <row r="11" spans="1:30" ht="36" customHeight="1">
      <c r="A11" s="209" t="s">
        <v>171</v>
      </c>
      <c r="B11" s="565" t="s">
        <v>97</v>
      </c>
      <c r="C11" s="563"/>
      <c r="D11" s="563"/>
      <c r="E11" s="563"/>
      <c r="F11" s="563"/>
      <c r="G11" s="563"/>
      <c r="H11" s="563"/>
      <c r="I11" s="563"/>
      <c r="J11" s="564"/>
      <c r="K11" s="605">
        <v>0</v>
      </c>
      <c r="L11" s="606"/>
      <c r="M11" s="677" t="s">
        <v>333</v>
      </c>
      <c r="N11" s="677"/>
      <c r="O11" s="624" t="s">
        <v>504</v>
      </c>
      <c r="P11" s="624"/>
      <c r="Q11" s="624"/>
      <c r="R11" s="605">
        <v>0</v>
      </c>
      <c r="S11" s="606"/>
      <c r="T11" s="653"/>
      <c r="U11" s="653"/>
      <c r="V11" s="653"/>
      <c r="W11" s="225" t="s">
        <v>101</v>
      </c>
      <c r="X11" s="226"/>
      <c r="Y11" s="226"/>
      <c r="Z11" s="226"/>
      <c r="AA11" s="226"/>
      <c r="AB11" s="589" t="s">
        <v>332</v>
      </c>
      <c r="AC11" s="235">
        <v>0</v>
      </c>
      <c r="AD11" s="131"/>
    </row>
    <row r="12" spans="1:30" ht="23.25" customHeight="1">
      <c r="A12" s="209" t="s">
        <v>172</v>
      </c>
      <c r="B12" s="614" t="s">
        <v>225</v>
      </c>
      <c r="C12" s="615"/>
      <c r="D12" s="615"/>
      <c r="E12" s="615"/>
      <c r="F12" s="615"/>
      <c r="G12" s="615"/>
      <c r="H12" s="615"/>
      <c r="I12" s="616"/>
      <c r="J12" s="233" t="s">
        <v>332</v>
      </c>
      <c r="K12" s="636">
        <v>0</v>
      </c>
      <c r="L12" s="637"/>
      <c r="M12" s="637"/>
      <c r="N12" s="637"/>
      <c r="O12" s="637"/>
      <c r="P12" s="637"/>
      <c r="Q12" s="637"/>
      <c r="R12" s="637"/>
      <c r="S12" s="638"/>
      <c r="T12" s="646"/>
      <c r="U12" s="646"/>
      <c r="V12" s="646"/>
      <c r="W12" s="580" t="s">
        <v>334</v>
      </c>
      <c r="X12" s="581"/>
      <c r="Y12" s="581"/>
      <c r="Z12" s="581"/>
      <c r="AA12" s="581"/>
      <c r="AB12" s="582"/>
      <c r="AC12" s="235">
        <v>0</v>
      </c>
      <c r="AD12" s="131"/>
    </row>
    <row r="13" spans="1:30" ht="25.5" customHeight="1" thickBot="1">
      <c r="A13" s="209" t="s">
        <v>173</v>
      </c>
      <c r="B13" s="647" t="s">
        <v>226</v>
      </c>
      <c r="C13" s="648"/>
      <c r="D13" s="648"/>
      <c r="E13" s="648"/>
      <c r="F13" s="648"/>
      <c r="G13" s="648"/>
      <c r="H13" s="648"/>
      <c r="I13" s="649"/>
      <c r="J13" s="248" t="s">
        <v>332</v>
      </c>
      <c r="K13" s="642">
        <v>0</v>
      </c>
      <c r="L13" s="642"/>
      <c r="M13" s="642"/>
      <c r="N13" s="642"/>
      <c r="O13" s="642"/>
      <c r="P13" s="642"/>
      <c r="Q13" s="642"/>
      <c r="R13" s="642"/>
      <c r="S13" s="642"/>
      <c r="T13" s="668"/>
      <c r="U13" s="668"/>
      <c r="V13" s="668"/>
      <c r="W13" s="577" t="s">
        <v>337</v>
      </c>
      <c r="X13" s="578"/>
      <c r="Y13" s="578"/>
      <c r="Z13" s="578"/>
      <c r="AA13" s="578"/>
      <c r="AB13" s="579"/>
      <c r="AC13" s="235">
        <v>0</v>
      </c>
      <c r="AD13" s="131"/>
    </row>
    <row r="14" spans="1:30" ht="21.75" customHeight="1" thickBot="1">
      <c r="A14" s="209" t="s">
        <v>174</v>
      </c>
      <c r="B14" s="639" t="s">
        <v>54</v>
      </c>
      <c r="C14" s="640"/>
      <c r="D14" s="640"/>
      <c r="E14" s="640"/>
      <c r="F14" s="640"/>
      <c r="G14" s="640"/>
      <c r="H14" s="640"/>
      <c r="I14" s="641"/>
      <c r="J14" s="250" t="s">
        <v>332</v>
      </c>
      <c r="K14" s="669">
        <v>0</v>
      </c>
      <c r="L14" s="669"/>
      <c r="M14" s="669"/>
      <c r="N14" s="669"/>
      <c r="O14" s="669"/>
      <c r="P14" s="669"/>
      <c r="Q14" s="669"/>
      <c r="R14" s="669"/>
      <c r="S14" s="669"/>
      <c r="T14" s="627"/>
      <c r="U14" s="627"/>
      <c r="V14" s="628"/>
      <c r="W14" s="577" t="s">
        <v>497</v>
      </c>
      <c r="X14" s="578"/>
      <c r="Y14" s="578"/>
      <c r="Z14" s="578"/>
      <c r="AA14" s="578"/>
      <c r="AB14" s="579"/>
      <c r="AC14" s="235">
        <v>0</v>
      </c>
      <c r="AD14" s="131"/>
    </row>
    <row r="15" spans="1:30" ht="21.75" customHeight="1" thickBot="1">
      <c r="A15" s="716" t="s">
        <v>175</v>
      </c>
      <c r="B15" s="722" t="s">
        <v>527</v>
      </c>
      <c r="C15" s="723"/>
      <c r="D15" s="723"/>
      <c r="E15" s="723"/>
      <c r="F15" s="723"/>
      <c r="G15" s="723"/>
      <c r="H15" s="723"/>
      <c r="I15" s="723"/>
      <c r="J15" s="249"/>
      <c r="K15" s="255">
        <v>45717</v>
      </c>
      <c r="L15" s="255">
        <v>45748</v>
      </c>
      <c r="M15" s="255">
        <v>45778</v>
      </c>
      <c r="N15" s="255">
        <v>45809</v>
      </c>
      <c r="O15" s="255">
        <v>45839</v>
      </c>
      <c r="P15" s="255">
        <v>45870</v>
      </c>
      <c r="Q15" s="255">
        <v>45901</v>
      </c>
      <c r="R15" s="255">
        <v>45931</v>
      </c>
      <c r="S15" s="255">
        <v>45962</v>
      </c>
      <c r="T15" s="255">
        <v>45992</v>
      </c>
      <c r="U15" s="255">
        <v>46023</v>
      </c>
      <c r="V15" s="255">
        <v>46054</v>
      </c>
      <c r="W15" s="741" t="s">
        <v>227</v>
      </c>
      <c r="X15" s="732"/>
      <c r="Y15" s="732"/>
      <c r="Z15" s="732"/>
      <c r="AA15" s="732"/>
      <c r="AB15" s="732"/>
      <c r="AC15" s="742"/>
      <c r="AD15" s="131"/>
    </row>
    <row r="16" spans="1:30" ht="33" customHeight="1" thickBot="1">
      <c r="A16" s="717"/>
      <c r="B16" s="724"/>
      <c r="C16" s="725"/>
      <c r="D16" s="725"/>
      <c r="E16" s="725"/>
      <c r="F16" s="725"/>
      <c r="G16" s="725"/>
      <c r="H16" s="725"/>
      <c r="I16" s="725"/>
      <c r="J16" s="250" t="s">
        <v>332</v>
      </c>
      <c r="K16" s="253">
        <v>0</v>
      </c>
      <c r="L16" s="253">
        <v>0</v>
      </c>
      <c r="M16" s="253">
        <f t="shared" ref="M16:V16" si="0">SUM(L16*1)</f>
        <v>0</v>
      </c>
      <c r="N16" s="253">
        <f t="shared" si="0"/>
        <v>0</v>
      </c>
      <c r="O16" s="253">
        <f t="shared" si="0"/>
        <v>0</v>
      </c>
      <c r="P16" s="253">
        <f t="shared" si="0"/>
        <v>0</v>
      </c>
      <c r="Q16" s="253">
        <f t="shared" si="0"/>
        <v>0</v>
      </c>
      <c r="R16" s="253">
        <v>0</v>
      </c>
      <c r="S16" s="253">
        <f t="shared" si="0"/>
        <v>0</v>
      </c>
      <c r="T16" s="253">
        <f t="shared" si="0"/>
        <v>0</v>
      </c>
      <c r="U16" s="253">
        <v>0</v>
      </c>
      <c r="V16" s="253">
        <f t="shared" si="0"/>
        <v>0</v>
      </c>
      <c r="W16" s="731" t="s">
        <v>417</v>
      </c>
      <c r="X16" s="732"/>
      <c r="Y16" s="732"/>
      <c r="Z16" s="732"/>
      <c r="AA16" s="732"/>
      <c r="AB16" s="733"/>
      <c r="AC16" s="202">
        <v>0</v>
      </c>
      <c r="AD16" s="131"/>
    </row>
    <row r="17" spans="1:30" ht="33.75" customHeight="1">
      <c r="A17" s="557" t="s">
        <v>176</v>
      </c>
      <c r="B17" s="614" t="s">
        <v>228</v>
      </c>
      <c r="C17" s="615"/>
      <c r="D17" s="615"/>
      <c r="E17" s="615"/>
      <c r="F17" s="615"/>
      <c r="G17" s="615"/>
      <c r="H17" s="615"/>
      <c r="I17" s="616"/>
      <c r="J17" s="233" t="s">
        <v>332</v>
      </c>
      <c r="K17" s="734">
        <v>0</v>
      </c>
      <c r="L17" s="735"/>
      <c r="M17" s="735"/>
      <c r="N17" s="735"/>
      <c r="O17" s="735"/>
      <c r="P17" s="735"/>
      <c r="Q17" s="735"/>
      <c r="R17" s="735"/>
      <c r="S17" s="736"/>
      <c r="T17" s="729"/>
      <c r="U17" s="730"/>
      <c r="V17" s="730"/>
      <c r="W17" s="726" t="s">
        <v>471</v>
      </c>
      <c r="X17" s="727"/>
      <c r="Y17" s="727"/>
      <c r="Z17" s="727"/>
      <c r="AA17" s="727"/>
      <c r="AB17" s="728"/>
      <c r="AC17" s="202">
        <v>0</v>
      </c>
      <c r="AD17" s="131"/>
    </row>
    <row r="18" spans="1:30" ht="23.25" customHeight="1">
      <c r="A18" s="209" t="s">
        <v>177</v>
      </c>
      <c r="B18" s="617" t="s">
        <v>229</v>
      </c>
      <c r="C18" s="618"/>
      <c r="D18" s="618"/>
      <c r="E18" s="618"/>
      <c r="F18" s="618"/>
      <c r="G18" s="618"/>
      <c r="H18" s="618"/>
      <c r="I18" s="618"/>
      <c r="J18" s="233" t="s">
        <v>332</v>
      </c>
      <c r="K18" s="619">
        <v>0</v>
      </c>
      <c r="L18" s="619"/>
      <c r="M18" s="619"/>
      <c r="N18" s="619"/>
      <c r="O18" s="619"/>
      <c r="P18" s="619"/>
      <c r="Q18" s="619"/>
      <c r="R18" s="619"/>
      <c r="S18" s="619"/>
      <c r="T18" s="664"/>
      <c r="U18" s="664"/>
      <c r="V18" s="664"/>
      <c r="W18" s="665" t="s">
        <v>341</v>
      </c>
      <c r="X18" s="666"/>
      <c r="Y18" s="666"/>
      <c r="Z18" s="666"/>
      <c r="AA18" s="666"/>
      <c r="AB18" s="667"/>
      <c r="AC18" s="202">
        <v>0</v>
      </c>
      <c r="AD18" s="131"/>
    </row>
    <row r="19" spans="1:30" ht="38.25" customHeight="1">
      <c r="A19" s="716" t="s">
        <v>178</v>
      </c>
      <c r="B19" s="620" t="s">
        <v>421</v>
      </c>
      <c r="C19" s="621"/>
      <c r="D19" s="621"/>
      <c r="E19" s="621"/>
      <c r="F19" s="621"/>
      <c r="G19" s="621"/>
      <c r="H19" s="621"/>
      <c r="I19" s="621"/>
      <c r="J19" s="233"/>
      <c r="K19" s="583" t="s">
        <v>359</v>
      </c>
      <c r="L19" s="583" t="s">
        <v>360</v>
      </c>
      <c r="M19" s="583" t="s">
        <v>102</v>
      </c>
      <c r="N19" s="583" t="s">
        <v>13</v>
      </c>
      <c r="O19" s="583" t="s">
        <v>14</v>
      </c>
      <c r="P19" s="584" t="s">
        <v>361</v>
      </c>
      <c r="Q19" s="583"/>
      <c r="R19" s="583"/>
      <c r="S19" s="585"/>
      <c r="T19" s="586"/>
      <c r="U19" s="586"/>
      <c r="V19" s="586"/>
      <c r="W19" s="737" t="s">
        <v>383</v>
      </c>
      <c r="X19" s="738"/>
      <c r="Y19" s="738"/>
      <c r="Z19" s="738"/>
      <c r="AA19" s="738"/>
      <c r="AB19" s="739"/>
      <c r="AC19" s="202">
        <v>0</v>
      </c>
      <c r="AD19" s="131"/>
    </row>
    <row r="20" spans="1:30" ht="33" customHeight="1">
      <c r="A20" s="717"/>
      <c r="B20" s="622"/>
      <c r="C20" s="623"/>
      <c r="D20" s="623"/>
      <c r="E20" s="623"/>
      <c r="F20" s="623"/>
      <c r="G20" s="623"/>
      <c r="H20" s="623"/>
      <c r="I20" s="623"/>
      <c r="J20" s="233"/>
      <c r="K20" s="572">
        <v>0</v>
      </c>
      <c r="L20" s="572">
        <v>0</v>
      </c>
      <c r="M20" s="572">
        <v>0</v>
      </c>
      <c r="N20" s="572">
        <v>0</v>
      </c>
      <c r="O20" s="572">
        <v>0</v>
      </c>
      <c r="P20" s="573">
        <v>0</v>
      </c>
      <c r="Q20" s="574">
        <v>0</v>
      </c>
      <c r="R20" s="568"/>
      <c r="S20" s="569"/>
      <c r="T20" s="570"/>
      <c r="U20" s="570"/>
      <c r="V20" s="570"/>
      <c r="W20" s="681" t="s">
        <v>507</v>
      </c>
      <c r="X20" s="682"/>
      <c r="Y20" s="682"/>
      <c r="Z20" s="682"/>
      <c r="AA20" s="682"/>
      <c r="AB20" s="683"/>
      <c r="AC20" s="235">
        <v>0</v>
      </c>
      <c r="AD20" s="131"/>
    </row>
    <row r="21" spans="1:30" ht="29.25" customHeight="1" thickBot="1">
      <c r="A21" s="557" t="s">
        <v>179</v>
      </c>
      <c r="B21" s="602" t="s">
        <v>422</v>
      </c>
      <c r="C21" s="603"/>
      <c r="D21" s="603"/>
      <c r="E21" s="603"/>
      <c r="F21" s="603"/>
      <c r="G21" s="603"/>
      <c r="H21" s="603"/>
      <c r="I21" s="604"/>
      <c r="J21" s="233" t="s">
        <v>332</v>
      </c>
      <c r="K21" s="671">
        <v>0</v>
      </c>
      <c r="L21" s="672"/>
      <c r="M21" s="672"/>
      <c r="N21" s="672"/>
      <c r="O21" s="672"/>
      <c r="P21" s="672"/>
      <c r="Q21" s="672"/>
      <c r="R21" s="672"/>
      <c r="S21" s="672"/>
      <c r="T21" s="672"/>
      <c r="U21" s="672"/>
      <c r="V21" s="673"/>
      <c r="W21" s="681" t="s">
        <v>508</v>
      </c>
      <c r="X21" s="682"/>
      <c r="Y21" s="682"/>
      <c r="Z21" s="682"/>
      <c r="AA21" s="682"/>
      <c r="AB21" s="683"/>
      <c r="AC21" s="202">
        <v>0</v>
      </c>
      <c r="AD21" s="131"/>
    </row>
    <row r="22" spans="1:30" ht="30" customHeight="1" thickBot="1">
      <c r="A22" s="716" t="s">
        <v>180</v>
      </c>
      <c r="B22" s="620" t="s">
        <v>342</v>
      </c>
      <c r="C22" s="621"/>
      <c r="D22" s="621"/>
      <c r="E22" s="621"/>
      <c r="F22" s="621"/>
      <c r="G22" s="621"/>
      <c r="H22" s="621"/>
      <c r="I22" s="743"/>
      <c r="J22" s="233"/>
      <c r="K22" s="254">
        <v>45717</v>
      </c>
      <c r="L22" s="254">
        <v>45748</v>
      </c>
      <c r="M22" s="254">
        <v>45778</v>
      </c>
      <c r="N22" s="254">
        <v>45809</v>
      </c>
      <c r="O22" s="254">
        <v>45839</v>
      </c>
      <c r="P22" s="254">
        <v>45870</v>
      </c>
      <c r="Q22" s="254">
        <v>45901</v>
      </c>
      <c r="R22" s="254">
        <v>45931</v>
      </c>
      <c r="S22" s="254">
        <v>45962</v>
      </c>
      <c r="T22" s="254">
        <v>45992</v>
      </c>
      <c r="U22" s="254">
        <v>46023</v>
      </c>
      <c r="V22" s="254">
        <v>46054</v>
      </c>
      <c r="W22" s="740"/>
      <c r="X22" s="719"/>
      <c r="Y22" s="719"/>
      <c r="Z22" s="719"/>
      <c r="AA22" s="719"/>
      <c r="AB22" s="720"/>
      <c r="AC22" s="202"/>
      <c r="AD22" s="131"/>
    </row>
    <row r="23" spans="1:30" ht="30" customHeight="1" thickBot="1">
      <c r="A23" s="717"/>
      <c r="B23" s="622"/>
      <c r="C23" s="623"/>
      <c r="D23" s="623"/>
      <c r="E23" s="623"/>
      <c r="F23" s="623"/>
      <c r="G23" s="623"/>
      <c r="H23" s="623"/>
      <c r="I23" s="744"/>
      <c r="J23" s="233" t="s">
        <v>332</v>
      </c>
      <c r="K23" s="252">
        <v>0</v>
      </c>
      <c r="L23" s="252">
        <f>SUM(K23*1)</f>
        <v>0</v>
      </c>
      <c r="M23" s="252">
        <f>SUM(L23*1)</f>
        <v>0</v>
      </c>
      <c r="N23" s="252">
        <f>SUM(M23*1)</f>
        <v>0</v>
      </c>
      <c r="O23" s="252">
        <f>SUM(N23*1)</f>
        <v>0</v>
      </c>
      <c r="P23" s="252">
        <f t="shared" ref="P23:U23" si="1">SUM(O23*1)</f>
        <v>0</v>
      </c>
      <c r="Q23" s="252">
        <f t="shared" si="1"/>
        <v>0</v>
      </c>
      <c r="R23" s="252">
        <f t="shared" si="1"/>
        <v>0</v>
      </c>
      <c r="S23" s="252">
        <f t="shared" si="1"/>
        <v>0</v>
      </c>
      <c r="T23" s="252">
        <f t="shared" si="1"/>
        <v>0</v>
      </c>
      <c r="U23" s="252">
        <f t="shared" si="1"/>
        <v>0</v>
      </c>
      <c r="V23" s="252">
        <v>0</v>
      </c>
      <c r="W23" s="243"/>
      <c r="X23" s="244"/>
      <c r="Y23" s="244"/>
      <c r="Z23" s="244"/>
      <c r="AA23" s="244"/>
      <c r="AB23" s="245"/>
      <c r="AC23" s="202"/>
      <c r="AD23" s="131"/>
    </row>
    <row r="24" spans="1:30" ht="21.75" customHeight="1" thickBot="1">
      <c r="A24" s="557" t="s">
        <v>181</v>
      </c>
      <c r="B24" s="219" t="s">
        <v>88</v>
      </c>
      <c r="C24" s="219"/>
      <c r="D24" s="219"/>
      <c r="E24" s="219"/>
      <c r="F24" s="219"/>
      <c r="G24" s="219"/>
      <c r="H24" s="219"/>
      <c r="I24" s="238"/>
      <c r="J24" s="233" t="s">
        <v>332</v>
      </c>
      <c r="K24" s="674">
        <v>0</v>
      </c>
      <c r="L24" s="675"/>
      <c r="M24" s="675"/>
      <c r="N24" s="675"/>
      <c r="O24" s="675"/>
      <c r="P24" s="675"/>
      <c r="Q24" s="675"/>
      <c r="R24" s="675"/>
      <c r="S24" s="676"/>
      <c r="T24" s="678"/>
      <c r="U24" s="679"/>
      <c r="V24" s="680"/>
      <c r="W24" s="227"/>
      <c r="X24" s="221"/>
      <c r="Y24" s="221"/>
      <c r="Z24" s="221"/>
      <c r="AA24" s="221"/>
      <c r="AB24" s="222"/>
      <c r="AC24" s="202"/>
      <c r="AD24" s="131"/>
    </row>
    <row r="25" spans="1:30" ht="20.25" customHeight="1">
      <c r="A25" s="209" t="s">
        <v>182</v>
      </c>
      <c r="B25" s="218" t="s">
        <v>207</v>
      </c>
      <c r="C25" s="218"/>
      <c r="D25" s="218"/>
      <c r="E25" s="218"/>
      <c r="F25" s="218"/>
      <c r="G25" s="218"/>
      <c r="H25" s="218"/>
      <c r="I25" s="218"/>
      <c r="J25" s="233" t="s">
        <v>332</v>
      </c>
      <c r="K25" s="701">
        <v>0</v>
      </c>
      <c r="L25" s="701"/>
      <c r="M25" s="701"/>
      <c r="N25" s="701"/>
      <c r="O25" s="701"/>
      <c r="P25" s="701"/>
      <c r="Q25" s="701"/>
      <c r="R25" s="701"/>
      <c r="S25" s="701"/>
      <c r="T25" s="670"/>
      <c r="U25" s="646"/>
      <c r="V25" s="646"/>
      <c r="W25" s="228"/>
      <c r="X25" s="229"/>
      <c r="Y25" s="251"/>
      <c r="Z25" s="229"/>
      <c r="AA25" s="229"/>
      <c r="AB25" s="230"/>
      <c r="AC25" s="202"/>
      <c r="AD25" s="131"/>
    </row>
    <row r="26" spans="1:30" ht="24" customHeight="1">
      <c r="A26" s="209" t="s">
        <v>183</v>
      </c>
      <c r="B26" s="231" t="s">
        <v>239</v>
      </c>
      <c r="C26" s="232"/>
      <c r="D26" s="232"/>
      <c r="E26" s="232"/>
      <c r="F26" s="232"/>
      <c r="G26" s="232"/>
      <c r="H26" s="232"/>
      <c r="I26" s="239"/>
      <c r="J26" s="233" t="s">
        <v>332</v>
      </c>
      <c r="K26" s="619">
        <v>0</v>
      </c>
      <c r="L26" s="619"/>
      <c r="M26" s="619"/>
      <c r="N26" s="619"/>
      <c r="O26" s="619"/>
      <c r="P26" s="619"/>
      <c r="Q26" s="619"/>
      <c r="R26" s="619"/>
      <c r="S26" s="619"/>
      <c r="T26" s="718"/>
      <c r="U26" s="719"/>
      <c r="V26" s="720"/>
      <c r="W26" s="206"/>
      <c r="X26" s="206"/>
      <c r="Y26" s="206"/>
      <c r="Z26" s="206"/>
      <c r="AA26" s="206"/>
      <c r="AB26" s="206"/>
      <c r="AC26" s="236"/>
      <c r="AD26" s="131"/>
    </row>
    <row r="27" spans="1:30" ht="25.5" customHeight="1">
      <c r="A27" s="208" t="s">
        <v>209</v>
      </c>
      <c r="B27" s="217" t="s">
        <v>238</v>
      </c>
      <c r="C27" s="218"/>
      <c r="D27" s="218"/>
      <c r="E27" s="218"/>
      <c r="F27" s="218"/>
      <c r="G27" s="218"/>
      <c r="H27" s="218"/>
      <c r="I27" s="218"/>
      <c r="J27" s="233" t="s">
        <v>332</v>
      </c>
      <c r="K27" s="701">
        <v>0</v>
      </c>
      <c r="L27" s="701"/>
      <c r="M27" s="701"/>
      <c r="N27" s="701"/>
      <c r="O27" s="701"/>
      <c r="P27" s="702"/>
      <c r="Q27" s="702"/>
      <c r="R27" s="702"/>
      <c r="S27" s="702"/>
      <c r="T27" s="571"/>
      <c r="U27" s="571"/>
      <c r="V27" s="571"/>
      <c r="W27" s="206"/>
      <c r="X27" s="206"/>
      <c r="Y27" s="206"/>
      <c r="Z27" s="206"/>
      <c r="AA27" s="206"/>
      <c r="AB27" s="206"/>
      <c r="AC27" s="236"/>
      <c r="AD27" s="131"/>
    </row>
    <row r="28" spans="1:30" ht="23.25" customHeight="1">
      <c r="A28" s="208" t="s">
        <v>230</v>
      </c>
      <c r="B28" s="216" t="s">
        <v>331</v>
      </c>
      <c r="C28" s="216"/>
      <c r="D28" s="216"/>
      <c r="E28" s="216"/>
      <c r="F28" s="216"/>
      <c r="G28" s="216"/>
      <c r="H28" s="216"/>
      <c r="I28" s="216"/>
      <c r="J28" s="216"/>
      <c r="K28" s="216"/>
      <c r="L28" s="216"/>
      <c r="M28" s="216"/>
      <c r="N28" s="3"/>
      <c r="O28" s="3"/>
      <c r="P28" s="721" t="s">
        <v>246</v>
      </c>
      <c r="Q28" s="721"/>
      <c r="R28" s="721"/>
      <c r="S28" s="721"/>
      <c r="T28" s="721"/>
      <c r="U28" s="721"/>
      <c r="V28" s="721"/>
      <c r="W28" s="721"/>
      <c r="X28" s="721"/>
      <c r="Y28" s="721"/>
      <c r="Z28" s="721"/>
      <c r="AA28" s="721"/>
      <c r="AB28" s="721"/>
      <c r="AC28" s="721"/>
      <c r="AD28" s="131"/>
    </row>
    <row r="29" spans="1:30" ht="24" customHeight="1">
      <c r="A29" s="208" t="s">
        <v>233</v>
      </c>
      <c r="B29" s="709" t="s">
        <v>241</v>
      </c>
      <c r="C29" s="710"/>
      <c r="D29" s="710"/>
      <c r="E29" s="711"/>
      <c r="F29" s="713">
        <v>0</v>
      </c>
      <c r="G29" s="714"/>
      <c r="H29" s="714"/>
      <c r="I29" s="714"/>
      <c r="J29" s="714"/>
      <c r="K29" s="714"/>
      <c r="L29" s="714"/>
      <c r="M29" s="715"/>
      <c r="N29" s="207"/>
      <c r="P29" s="214">
        <v>1</v>
      </c>
      <c r="Q29" s="246"/>
      <c r="R29" s="698" t="s">
        <v>244</v>
      </c>
      <c r="S29" s="699"/>
      <c r="T29" s="699"/>
      <c r="U29" s="699"/>
      <c r="V29" s="699"/>
      <c r="W29" s="699"/>
      <c r="X29" s="699"/>
      <c r="Y29" s="699"/>
      <c r="Z29" s="699"/>
      <c r="AA29" s="699"/>
      <c r="AB29" s="699"/>
      <c r="AC29" s="700"/>
      <c r="AD29" s="131"/>
    </row>
    <row r="30" spans="1:30" ht="34.5" customHeight="1">
      <c r="A30" s="567" t="s">
        <v>232</v>
      </c>
      <c r="B30" s="703" t="s">
        <v>231</v>
      </c>
      <c r="C30" s="704"/>
      <c r="D30" s="704"/>
      <c r="E30" s="705"/>
      <c r="F30" s="205">
        <v>0</v>
      </c>
      <c r="G30" s="205">
        <v>0</v>
      </c>
      <c r="H30" s="205">
        <v>0</v>
      </c>
      <c r="I30" s="205">
        <v>0</v>
      </c>
      <c r="J30" s="205">
        <v>0</v>
      </c>
      <c r="K30" s="205">
        <v>0</v>
      </c>
      <c r="L30" s="205">
        <v>0</v>
      </c>
      <c r="M30" s="203" t="s">
        <v>232</v>
      </c>
      <c r="P30" s="214">
        <v>2</v>
      </c>
      <c r="Q30" s="214"/>
      <c r="R30" s="712" t="s">
        <v>340</v>
      </c>
      <c r="S30" s="712"/>
      <c r="T30" s="712"/>
      <c r="U30" s="712"/>
      <c r="V30" s="712"/>
      <c r="W30" s="712"/>
      <c r="X30" s="712"/>
      <c r="Y30" s="712"/>
      <c r="Z30" s="712"/>
      <c r="AA30" s="712"/>
      <c r="AB30" s="712"/>
      <c r="AC30" s="712"/>
      <c r="AD30" s="131"/>
    </row>
    <row r="31" spans="1:30" ht="30" customHeight="1">
      <c r="A31" s="567" t="s">
        <v>236</v>
      </c>
      <c r="B31" s="706" t="s">
        <v>234</v>
      </c>
      <c r="C31" s="707"/>
      <c r="D31" s="707"/>
      <c r="E31" s="708"/>
      <c r="F31" s="205">
        <v>0</v>
      </c>
      <c r="G31" s="205">
        <v>0</v>
      </c>
      <c r="H31" s="205">
        <v>0</v>
      </c>
      <c r="I31" s="205">
        <v>0</v>
      </c>
      <c r="J31" s="205">
        <v>0</v>
      </c>
      <c r="K31" s="205">
        <v>0</v>
      </c>
      <c r="L31" s="205">
        <v>0</v>
      </c>
      <c r="M31" s="205">
        <v>0</v>
      </c>
      <c r="P31" s="212">
        <v>3</v>
      </c>
      <c r="Q31" s="212"/>
      <c r="R31" s="697" t="s">
        <v>245</v>
      </c>
      <c r="S31" s="697"/>
      <c r="T31" s="697"/>
      <c r="U31" s="697"/>
      <c r="V31" s="697"/>
      <c r="W31" s="697"/>
      <c r="X31" s="697"/>
      <c r="Y31" s="697"/>
      <c r="Z31" s="697"/>
      <c r="AA31" s="697"/>
      <c r="AB31" s="697"/>
      <c r="AC31" s="697"/>
      <c r="AD31" s="131"/>
    </row>
    <row r="32" spans="1:30" ht="39" customHeight="1">
      <c r="A32" s="567" t="s">
        <v>237</v>
      </c>
      <c r="B32" s="694" t="s">
        <v>235</v>
      </c>
      <c r="C32" s="695"/>
      <c r="D32" s="695"/>
      <c r="E32" s="696"/>
      <c r="F32" s="205">
        <v>0</v>
      </c>
      <c r="G32" s="205">
        <v>0</v>
      </c>
      <c r="H32" s="205">
        <v>0</v>
      </c>
      <c r="I32" s="237">
        <v>0</v>
      </c>
      <c r="J32" s="205">
        <v>0</v>
      </c>
      <c r="K32" s="203" t="s">
        <v>232</v>
      </c>
      <c r="L32" s="203" t="s">
        <v>232</v>
      </c>
      <c r="M32" s="203" t="s">
        <v>232</v>
      </c>
      <c r="P32" s="214">
        <v>4</v>
      </c>
      <c r="Q32" s="214"/>
      <c r="R32" s="697" t="s">
        <v>503</v>
      </c>
      <c r="S32" s="697"/>
      <c r="T32" s="697"/>
      <c r="U32" s="697"/>
      <c r="V32" s="697"/>
      <c r="W32" s="697"/>
      <c r="X32" s="697"/>
      <c r="Y32" s="697"/>
      <c r="Z32" s="697"/>
      <c r="AA32" s="697"/>
      <c r="AB32" s="697"/>
      <c r="AC32" s="697"/>
      <c r="AD32" s="131"/>
    </row>
    <row r="33" spans="1:91" ht="39.75" customHeight="1">
      <c r="A33" s="211"/>
      <c r="B33" s="215"/>
      <c r="C33" s="215"/>
      <c r="D33" s="215"/>
      <c r="E33" s="215"/>
      <c r="F33" s="215"/>
      <c r="G33" s="215"/>
      <c r="H33" s="215"/>
      <c r="I33" s="215"/>
      <c r="J33" s="215"/>
      <c r="K33" s="215"/>
      <c r="L33" s="215"/>
      <c r="M33" s="215"/>
      <c r="P33" s="214">
        <v>5</v>
      </c>
      <c r="Q33" s="247"/>
      <c r="R33" s="661" t="s">
        <v>416</v>
      </c>
      <c r="S33" s="662"/>
      <c r="T33" s="662"/>
      <c r="U33" s="662"/>
      <c r="V33" s="662"/>
      <c r="W33" s="662"/>
      <c r="X33" s="662"/>
      <c r="Y33" s="662"/>
      <c r="Z33" s="662"/>
      <c r="AA33" s="662"/>
      <c r="AB33" s="662"/>
      <c r="AC33" s="662"/>
      <c r="AD33" s="131"/>
    </row>
    <row r="34" spans="1:91">
      <c r="A34" s="204"/>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BU34" s="210">
        <v>0</v>
      </c>
      <c r="BV34" s="210"/>
      <c r="BW34" s="210"/>
      <c r="BX34" s="210"/>
      <c r="BY34" s="210"/>
      <c r="BZ34" s="210"/>
      <c r="CA34" s="210"/>
      <c r="CB34" s="210"/>
      <c r="CC34" s="210"/>
    </row>
    <row r="35" spans="1:91">
      <c r="BU35" s="213" t="s">
        <v>345</v>
      </c>
      <c r="BV35" s="210"/>
      <c r="BW35" s="210"/>
      <c r="BX35" s="210"/>
      <c r="BY35" s="210"/>
      <c r="BZ35" s="210"/>
      <c r="CA35" s="210"/>
      <c r="CB35" s="210"/>
      <c r="CC35" s="210"/>
    </row>
    <row r="36" spans="1:91">
      <c r="BU36" s="210" t="s">
        <v>247</v>
      </c>
      <c r="BV36" s="210"/>
      <c r="BW36" s="210"/>
      <c r="BX36" s="210"/>
      <c r="BY36" s="210"/>
      <c r="BZ36" s="210"/>
      <c r="CA36" s="210"/>
      <c r="CB36" s="210"/>
      <c r="CC36" s="210"/>
    </row>
    <row r="37" spans="1:91">
      <c r="BU37" s="213" t="s">
        <v>344</v>
      </c>
      <c r="BV37" s="210"/>
      <c r="BW37" s="210"/>
      <c r="BX37" s="210"/>
      <c r="BY37" s="210"/>
      <c r="BZ37" s="210"/>
      <c r="CA37" s="210"/>
      <c r="CB37" s="210"/>
      <c r="CC37" s="210"/>
    </row>
    <row r="38" spans="1:91">
      <c r="BU38" s="262" t="s">
        <v>248</v>
      </c>
      <c r="BV38" s="210"/>
      <c r="BW38" s="210"/>
      <c r="BX38" s="210"/>
      <c r="BY38" s="210"/>
      <c r="BZ38" s="210"/>
      <c r="CA38" s="210"/>
      <c r="CB38" s="210"/>
      <c r="CC38" s="210"/>
    </row>
    <row r="39" spans="1:91">
      <c r="BU39" s="210" t="s">
        <v>249</v>
      </c>
      <c r="BV39" s="210"/>
      <c r="BW39" s="210"/>
      <c r="BX39" s="210"/>
      <c r="BY39" s="210"/>
      <c r="BZ39" s="210"/>
      <c r="CA39" s="210"/>
      <c r="CB39" s="210"/>
      <c r="CC39" s="210"/>
    </row>
    <row r="40" spans="1:91">
      <c r="BU40" s="213" t="s">
        <v>347</v>
      </c>
      <c r="BV40" s="210"/>
      <c r="BW40" s="210"/>
      <c r="BX40" s="210"/>
      <c r="BY40" s="210"/>
      <c r="BZ40" s="210"/>
      <c r="CA40" s="210"/>
      <c r="CB40" s="210"/>
      <c r="CC40" s="210"/>
    </row>
    <row r="41" spans="1:91">
      <c r="BU41" s="262" t="s">
        <v>250</v>
      </c>
      <c r="BV41" s="210"/>
      <c r="BW41" s="210"/>
      <c r="BX41" s="210"/>
      <c r="BY41" s="210"/>
      <c r="BZ41" s="210"/>
      <c r="CA41" s="210"/>
      <c r="CB41" s="210"/>
      <c r="CC41" s="210"/>
    </row>
    <row r="42" spans="1:91">
      <c r="BU42" s="262" t="s">
        <v>251</v>
      </c>
      <c r="BV42" s="210"/>
      <c r="BW42" s="210"/>
      <c r="BX42" s="210"/>
      <c r="BY42" s="210"/>
      <c r="BZ42" s="210"/>
      <c r="CA42" s="210"/>
      <c r="CB42" s="210"/>
      <c r="CC42" s="210"/>
      <c r="CM42" s="599">
        <v>0</v>
      </c>
    </row>
    <row r="43" spans="1:91">
      <c r="BU43" s="262" t="s">
        <v>252</v>
      </c>
      <c r="BV43" s="210"/>
      <c r="BW43" s="210"/>
      <c r="BX43" s="210"/>
      <c r="BY43" s="210"/>
      <c r="BZ43" s="210"/>
      <c r="CA43" s="210"/>
      <c r="CB43" s="210"/>
      <c r="CC43" s="210"/>
      <c r="CM43" s="598" t="s">
        <v>306</v>
      </c>
    </row>
    <row r="44" spans="1:91">
      <c r="BU44" s="262" t="s">
        <v>253</v>
      </c>
      <c r="BV44" s="210"/>
      <c r="BW44" s="210"/>
      <c r="BX44" s="210"/>
      <c r="BY44" s="210"/>
      <c r="BZ44" s="210"/>
      <c r="CA44" s="210"/>
      <c r="CB44" s="210"/>
      <c r="CC44" s="210"/>
      <c r="CM44" s="598" t="s">
        <v>308</v>
      </c>
    </row>
    <row r="45" spans="1:91">
      <c r="BU45" s="262" t="s">
        <v>254</v>
      </c>
      <c r="BV45" s="210"/>
      <c r="BW45" s="210"/>
      <c r="BX45" s="210"/>
      <c r="BY45" s="210"/>
      <c r="BZ45" s="210"/>
      <c r="CA45" s="210"/>
      <c r="CB45" s="210"/>
      <c r="CC45" s="210"/>
      <c r="CM45" s="598" t="s">
        <v>307</v>
      </c>
    </row>
    <row r="46" spans="1:91">
      <c r="BU46" s="262" t="s">
        <v>255</v>
      </c>
      <c r="BV46" s="210"/>
      <c r="BW46" s="210"/>
      <c r="BX46" s="210"/>
      <c r="BY46" s="210"/>
      <c r="BZ46" s="210"/>
      <c r="CA46" s="210"/>
      <c r="CB46" s="210"/>
      <c r="CM46" s="598" t="s">
        <v>520</v>
      </c>
    </row>
    <row r="47" spans="1:91">
      <c r="BU47" s="262" t="s">
        <v>256</v>
      </c>
      <c r="BV47" s="210"/>
      <c r="BW47" s="210"/>
      <c r="BX47" s="210"/>
      <c r="BY47" s="210"/>
      <c r="BZ47" s="210"/>
      <c r="CA47" s="210"/>
      <c r="CB47" s="210"/>
      <c r="CC47">
        <v>0</v>
      </c>
      <c r="CM47" s="598" t="s">
        <v>313</v>
      </c>
    </row>
    <row r="48" spans="1:91">
      <c r="BU48" s="262" t="s">
        <v>257</v>
      </c>
      <c r="BV48" s="210"/>
      <c r="BW48" s="210"/>
      <c r="BX48" s="210"/>
      <c r="BY48" s="210"/>
      <c r="BZ48" s="210"/>
      <c r="CA48" s="210"/>
      <c r="CB48" s="210"/>
      <c r="CC48">
        <v>10000</v>
      </c>
      <c r="CM48" s="598" t="s">
        <v>519</v>
      </c>
    </row>
    <row r="49" spans="1:91">
      <c r="BU49" s="262" t="s">
        <v>258</v>
      </c>
      <c r="BV49" s="210"/>
      <c r="BW49" s="210"/>
      <c r="BX49" s="210"/>
      <c r="BY49" s="210"/>
      <c r="BZ49" s="210"/>
      <c r="CA49" s="210"/>
      <c r="CB49" s="210"/>
      <c r="CC49">
        <v>9000</v>
      </c>
      <c r="CM49" s="598" t="s">
        <v>518</v>
      </c>
    </row>
    <row r="50" spans="1:91">
      <c r="A50"/>
      <c r="BU50" s="210" t="s">
        <v>259</v>
      </c>
      <c r="BV50" s="210"/>
      <c r="BW50" s="210"/>
      <c r="BX50" s="210"/>
      <c r="BY50" s="210"/>
      <c r="BZ50" s="210"/>
      <c r="CA50" s="210"/>
      <c r="CB50" s="210"/>
      <c r="CC50">
        <v>8000</v>
      </c>
      <c r="CM50" s="598" t="s">
        <v>309</v>
      </c>
    </row>
    <row r="51" spans="1:91">
      <c r="A51"/>
      <c r="BU51" s="210" t="s">
        <v>260</v>
      </c>
      <c r="BV51" s="210"/>
      <c r="BW51" s="210"/>
      <c r="BX51" s="210"/>
      <c r="BY51" s="210"/>
      <c r="BZ51" s="210"/>
      <c r="CA51" s="210"/>
      <c r="CB51" s="210"/>
      <c r="CC51">
        <v>7000</v>
      </c>
      <c r="CM51" s="598" t="s">
        <v>517</v>
      </c>
    </row>
    <row r="52" spans="1:91">
      <c r="A52"/>
      <c r="BU52" s="210" t="s">
        <v>261</v>
      </c>
      <c r="BV52" s="210"/>
      <c r="BW52" s="210"/>
      <c r="BX52" s="210"/>
      <c r="BY52" s="210"/>
      <c r="BZ52" s="210"/>
      <c r="CA52" s="210"/>
      <c r="CB52" s="210"/>
      <c r="CC52">
        <v>6000</v>
      </c>
      <c r="CM52" s="598" t="s">
        <v>376</v>
      </c>
    </row>
    <row r="53" spans="1:91">
      <c r="A53"/>
      <c r="BU53" s="210" t="s">
        <v>262</v>
      </c>
      <c r="BV53" s="210"/>
      <c r="BW53" s="210"/>
      <c r="BX53" s="210"/>
      <c r="BY53" s="210"/>
      <c r="BZ53" s="210"/>
      <c r="CA53" s="210"/>
      <c r="CB53" s="210"/>
      <c r="CC53">
        <v>8900</v>
      </c>
      <c r="CM53" s="598" t="s">
        <v>310</v>
      </c>
    </row>
    <row r="54" spans="1:91">
      <c r="A54"/>
      <c r="BU54" s="210" t="s">
        <v>263</v>
      </c>
      <c r="BV54" s="210"/>
      <c r="BW54" s="210"/>
      <c r="BX54" s="210"/>
      <c r="BY54" s="210"/>
      <c r="BZ54" s="210"/>
      <c r="CA54" s="210"/>
      <c r="CB54" s="210"/>
      <c r="CC54">
        <v>8800</v>
      </c>
      <c r="CM54" s="598" t="s">
        <v>312</v>
      </c>
    </row>
    <row r="55" spans="1:91">
      <c r="A55"/>
      <c r="BU55" s="262" t="s">
        <v>264</v>
      </c>
      <c r="BV55" s="210"/>
      <c r="BW55" s="210"/>
      <c r="BX55" s="210"/>
      <c r="BY55" s="210"/>
      <c r="BZ55" s="210"/>
      <c r="CA55" s="210"/>
      <c r="CB55" s="210"/>
      <c r="CC55">
        <v>8700</v>
      </c>
      <c r="CM55" s="598" t="s">
        <v>311</v>
      </c>
    </row>
    <row r="56" spans="1:91">
      <c r="A56"/>
      <c r="BU56" s="262" t="s">
        <v>265</v>
      </c>
      <c r="BV56" s="210"/>
      <c r="BW56" s="210"/>
      <c r="BX56" s="210"/>
      <c r="BY56" s="210"/>
      <c r="BZ56" s="210"/>
      <c r="CA56" s="210"/>
      <c r="CB56" s="210"/>
      <c r="CC56">
        <v>7700</v>
      </c>
      <c r="CM56" s="598" t="s">
        <v>516</v>
      </c>
    </row>
    <row r="57" spans="1:91">
      <c r="A57"/>
      <c r="BU57" s="262" t="s">
        <v>266</v>
      </c>
      <c r="BV57" s="210"/>
      <c r="BW57" s="210"/>
      <c r="BX57" s="210"/>
      <c r="BY57" s="210"/>
      <c r="BZ57" s="210"/>
      <c r="CA57" s="210"/>
      <c r="CB57" s="210"/>
      <c r="CC57">
        <v>7600</v>
      </c>
      <c r="CM57" s="598" t="s">
        <v>377</v>
      </c>
    </row>
    <row r="58" spans="1:91">
      <c r="A58"/>
      <c r="BU58" s="262" t="s">
        <v>267</v>
      </c>
      <c r="BV58" s="210"/>
      <c r="BW58" s="210"/>
      <c r="BX58" s="210"/>
      <c r="BY58" s="210"/>
      <c r="BZ58" s="210"/>
      <c r="CA58" s="210"/>
      <c r="CB58" s="210"/>
      <c r="CC58">
        <v>6600</v>
      </c>
      <c r="CM58" s="598" t="s">
        <v>515</v>
      </c>
    </row>
    <row r="59" spans="1:91">
      <c r="A59"/>
      <c r="BU59" s="210" t="s">
        <v>268</v>
      </c>
      <c r="BV59" s="210"/>
      <c r="BW59" s="210"/>
      <c r="BX59" s="210"/>
      <c r="BY59" s="210"/>
      <c r="BZ59" s="210"/>
      <c r="CA59" s="210"/>
      <c r="CB59" s="210"/>
      <c r="CC59">
        <v>6000</v>
      </c>
      <c r="CM59" s="598" t="s">
        <v>314</v>
      </c>
    </row>
    <row r="60" spans="1:91">
      <c r="A60"/>
      <c r="BU60" s="210" t="s">
        <v>269</v>
      </c>
      <c r="BV60" s="210"/>
      <c r="BW60" s="210"/>
      <c r="BX60" s="210"/>
      <c r="BY60" s="210"/>
      <c r="BZ60" s="210"/>
      <c r="CA60" s="210"/>
      <c r="CB60" s="210"/>
      <c r="CC60">
        <v>5700</v>
      </c>
      <c r="CM60" s="598" t="s">
        <v>315</v>
      </c>
    </row>
    <row r="61" spans="1:91">
      <c r="A61"/>
      <c r="BU61" s="262" t="s">
        <v>270</v>
      </c>
      <c r="BV61" s="210"/>
      <c r="BW61" s="210"/>
      <c r="BX61" s="210"/>
      <c r="BY61" s="210"/>
      <c r="BZ61" s="210"/>
      <c r="CA61" s="210"/>
      <c r="CB61" s="210"/>
      <c r="CC61">
        <v>5400</v>
      </c>
      <c r="CM61" s="598" t="s">
        <v>317</v>
      </c>
    </row>
    <row r="62" spans="1:91">
      <c r="A62"/>
      <c r="BU62" s="262" t="s">
        <v>271</v>
      </c>
      <c r="BV62" s="210"/>
      <c r="BW62" s="210"/>
      <c r="BX62" s="210"/>
      <c r="BY62" s="210"/>
      <c r="BZ62" s="210"/>
      <c r="CA62" s="210"/>
      <c r="CB62" s="210"/>
      <c r="CC62">
        <v>4900</v>
      </c>
      <c r="CM62" s="598" t="s">
        <v>316</v>
      </c>
    </row>
    <row r="63" spans="1:91">
      <c r="A63"/>
      <c r="BU63" s="262" t="s">
        <v>272</v>
      </c>
      <c r="BV63" s="210"/>
      <c r="BW63" s="210"/>
      <c r="BX63" s="210"/>
      <c r="BY63" s="210"/>
      <c r="BZ63" s="210"/>
      <c r="CA63" s="210"/>
      <c r="CB63" s="210"/>
      <c r="CC63">
        <v>4800</v>
      </c>
      <c r="CM63" s="598" t="s">
        <v>412</v>
      </c>
    </row>
    <row r="64" spans="1:91">
      <c r="A64"/>
      <c r="BU64" s="262" t="s">
        <v>273</v>
      </c>
      <c r="BV64" s="210"/>
      <c r="BW64" s="210"/>
      <c r="BX64" s="210"/>
      <c r="BY64" s="210"/>
      <c r="BZ64" s="210"/>
      <c r="CA64" s="210"/>
      <c r="CB64" s="210"/>
      <c r="CC64">
        <v>4700</v>
      </c>
      <c r="CM64" s="598" t="s">
        <v>325</v>
      </c>
    </row>
    <row r="65" spans="1:91">
      <c r="A65"/>
      <c r="BU65" s="262" t="s">
        <v>274</v>
      </c>
      <c r="BV65" s="210"/>
      <c r="BW65" s="210"/>
      <c r="BX65" s="210"/>
      <c r="BY65" s="210"/>
      <c r="BZ65" s="210"/>
      <c r="CA65" s="210"/>
      <c r="CB65" s="210"/>
      <c r="CC65">
        <v>4600</v>
      </c>
      <c r="CM65" s="598" t="s">
        <v>326</v>
      </c>
    </row>
    <row r="66" spans="1:91">
      <c r="A66"/>
      <c r="BU66" s="262" t="s">
        <v>275</v>
      </c>
      <c r="BV66" s="210"/>
      <c r="BW66" s="210"/>
      <c r="BX66" s="210"/>
      <c r="BY66" s="210"/>
      <c r="BZ66" s="210"/>
      <c r="CA66" s="210"/>
      <c r="CB66" s="210"/>
      <c r="CC66">
        <v>4500</v>
      </c>
      <c r="CM66" s="598" t="s">
        <v>343</v>
      </c>
    </row>
    <row r="67" spans="1:91">
      <c r="A67"/>
      <c r="BU67" s="210" t="s">
        <v>276</v>
      </c>
      <c r="BV67" s="210"/>
      <c r="BW67" s="210"/>
      <c r="BX67" s="210"/>
      <c r="BY67" s="210"/>
      <c r="BZ67" s="210"/>
      <c r="CA67" s="210"/>
      <c r="CB67" s="210"/>
      <c r="CC67">
        <v>4450</v>
      </c>
      <c r="CM67" s="598" t="s">
        <v>318</v>
      </c>
    </row>
    <row r="68" spans="1:91">
      <c r="A68"/>
      <c r="BU68" s="262" t="s">
        <v>277</v>
      </c>
      <c r="BV68" s="210"/>
      <c r="BW68" s="210"/>
      <c r="BX68" s="210"/>
      <c r="BY68" s="210"/>
      <c r="BZ68" s="210"/>
      <c r="CA68" s="210"/>
      <c r="CB68" s="210"/>
      <c r="CC68">
        <v>4400</v>
      </c>
      <c r="CM68" s="598" t="s">
        <v>319</v>
      </c>
    </row>
    <row r="69" spans="1:91">
      <c r="A69"/>
      <c r="BU69" s="262" t="s">
        <v>278</v>
      </c>
      <c r="BV69" s="210"/>
      <c r="BW69" s="210"/>
      <c r="BX69" s="210"/>
      <c r="BY69" s="210"/>
      <c r="BZ69" s="210"/>
      <c r="CA69" s="210"/>
      <c r="CB69" s="210"/>
      <c r="CC69">
        <v>4300</v>
      </c>
      <c r="CM69" s="598" t="s">
        <v>321</v>
      </c>
    </row>
    <row r="70" spans="1:91">
      <c r="A70"/>
      <c r="BU70" s="262" t="s">
        <v>279</v>
      </c>
      <c r="BV70" s="210"/>
      <c r="BW70" s="210"/>
      <c r="BX70" s="210"/>
      <c r="BY70" s="210"/>
      <c r="BZ70" s="210"/>
      <c r="CA70" s="210"/>
      <c r="CB70" s="210"/>
      <c r="CC70">
        <v>4200</v>
      </c>
      <c r="CM70" s="598" t="s">
        <v>320</v>
      </c>
    </row>
    <row r="71" spans="1:91">
      <c r="A71"/>
      <c r="BU71" s="210" t="s">
        <v>280</v>
      </c>
      <c r="BV71" s="210"/>
      <c r="BW71" s="210"/>
      <c r="BX71" s="210"/>
      <c r="BY71" s="210"/>
      <c r="BZ71" s="210"/>
      <c r="CA71" s="210"/>
      <c r="CB71" s="210"/>
      <c r="CC71">
        <v>2800</v>
      </c>
      <c r="CM71" s="598" t="s">
        <v>323</v>
      </c>
    </row>
    <row r="72" spans="1:91">
      <c r="A72"/>
      <c r="BU72" s="210" t="s">
        <v>281</v>
      </c>
      <c r="BV72" s="210"/>
      <c r="BW72" s="210"/>
      <c r="BX72" s="210"/>
      <c r="BY72" s="210"/>
      <c r="BZ72" s="210"/>
      <c r="CA72" s="210"/>
      <c r="CB72" s="210"/>
      <c r="CC72">
        <v>2600</v>
      </c>
      <c r="CM72" s="598" t="s">
        <v>322</v>
      </c>
    </row>
    <row r="73" spans="1:91" ht="14.25">
      <c r="A73"/>
      <c r="BU73" s="538" t="s">
        <v>472</v>
      </c>
      <c r="BV73" s="210"/>
      <c r="BW73" s="210"/>
      <c r="BX73" s="210"/>
      <c r="BY73" s="210"/>
      <c r="BZ73" s="210"/>
      <c r="CA73" s="210"/>
      <c r="CB73" s="210"/>
      <c r="CC73">
        <v>2400</v>
      </c>
      <c r="CM73" s="598" t="s">
        <v>474</v>
      </c>
    </row>
    <row r="74" spans="1:91">
      <c r="A74"/>
      <c r="BU74" s="210" t="s">
        <v>282</v>
      </c>
      <c r="CC74">
        <v>2200</v>
      </c>
      <c r="CM74" s="598" t="s">
        <v>324</v>
      </c>
    </row>
    <row r="75" spans="1:91">
      <c r="A75"/>
      <c r="BU75" t="s">
        <v>283</v>
      </c>
      <c r="CC75">
        <v>2000</v>
      </c>
      <c r="CM75" s="598" t="s">
        <v>327</v>
      </c>
    </row>
    <row r="76" spans="1:91">
      <c r="A76"/>
      <c r="BU76" t="s">
        <v>284</v>
      </c>
      <c r="CC76">
        <v>1900</v>
      </c>
      <c r="CM76" s="598" t="s">
        <v>328</v>
      </c>
    </row>
    <row r="77" spans="1:91">
      <c r="A77"/>
      <c r="BU77" t="s">
        <v>285</v>
      </c>
      <c r="CM77" s="598" t="s">
        <v>329</v>
      </c>
    </row>
    <row r="78" spans="1:91">
      <c r="A78"/>
      <c r="BU78" t="s">
        <v>286</v>
      </c>
      <c r="CM78" s="598" t="s">
        <v>378</v>
      </c>
    </row>
    <row r="79" spans="1:91">
      <c r="A79"/>
      <c r="BU79" t="s">
        <v>287</v>
      </c>
      <c r="CM79" s="598" t="s">
        <v>330</v>
      </c>
    </row>
    <row r="80" spans="1:91">
      <c r="A80"/>
      <c r="BU80" t="s">
        <v>288</v>
      </c>
      <c r="CM80" s="598" t="s">
        <v>379</v>
      </c>
    </row>
    <row r="81" spans="1:91">
      <c r="A81"/>
      <c r="BU81" t="s">
        <v>348</v>
      </c>
      <c r="CM81" s="598" t="s">
        <v>473</v>
      </c>
    </row>
    <row r="82" spans="1:91">
      <c r="A82"/>
      <c r="BU82" t="s">
        <v>289</v>
      </c>
      <c r="CM82" s="213"/>
    </row>
    <row r="83" spans="1:91">
      <c r="A83"/>
      <c r="BU83" t="s">
        <v>290</v>
      </c>
    </row>
    <row r="84" spans="1:91">
      <c r="A84"/>
      <c r="BU84" t="s">
        <v>291</v>
      </c>
    </row>
    <row r="85" spans="1:91">
      <c r="A85"/>
      <c r="BU85" t="s">
        <v>292</v>
      </c>
    </row>
    <row r="86" spans="1:91">
      <c r="A86"/>
      <c r="BU86" t="s">
        <v>293</v>
      </c>
    </row>
    <row r="87" spans="1:91">
      <c r="A87"/>
      <c r="BU87" t="s">
        <v>294</v>
      </c>
    </row>
    <row r="88" spans="1:91">
      <c r="A88"/>
      <c r="BU88" t="s">
        <v>295</v>
      </c>
    </row>
    <row r="89" spans="1:91">
      <c r="A89"/>
      <c r="BU89" t="s">
        <v>296</v>
      </c>
    </row>
    <row r="90" spans="1:91">
      <c r="A90"/>
      <c r="BU90" t="s">
        <v>297</v>
      </c>
    </row>
    <row r="91" spans="1:91">
      <c r="A91"/>
      <c r="BU91" t="s">
        <v>298</v>
      </c>
      <c r="CM91" s="213"/>
    </row>
    <row r="92" spans="1:91">
      <c r="A92"/>
      <c r="BU92" t="s">
        <v>299</v>
      </c>
      <c r="CM92" s="213"/>
    </row>
    <row r="93" spans="1:91">
      <c r="A93"/>
      <c r="BU93" t="s">
        <v>300</v>
      </c>
      <c r="CM93" s="213"/>
    </row>
    <row r="94" spans="1:91">
      <c r="A94"/>
      <c r="BU94" t="s">
        <v>301</v>
      </c>
      <c r="CM94" s="213"/>
    </row>
    <row r="95" spans="1:91">
      <c r="A95"/>
      <c r="BU95" t="s">
        <v>302</v>
      </c>
      <c r="CM95" s="213"/>
    </row>
    <row r="96" spans="1:91">
      <c r="A96"/>
      <c r="BU96" t="s">
        <v>303</v>
      </c>
      <c r="CM96" s="213"/>
    </row>
    <row r="97" spans="1:91">
      <c r="A97"/>
      <c r="BU97" t="s">
        <v>304</v>
      </c>
      <c r="CM97" s="213"/>
    </row>
    <row r="98" spans="1:91">
      <c r="A98"/>
      <c r="BU98" s="77" t="s">
        <v>349</v>
      </c>
      <c r="CM98" s="213"/>
    </row>
    <row r="99" spans="1:91">
      <c r="A99"/>
      <c r="BU99" t="s">
        <v>350</v>
      </c>
      <c r="CM99" s="213"/>
    </row>
    <row r="100" spans="1:91">
      <c r="A100"/>
      <c r="BU100" t="s">
        <v>351</v>
      </c>
      <c r="CM100" s="213"/>
    </row>
    <row r="101" spans="1:91">
      <c r="A101"/>
      <c r="BU101" t="s">
        <v>352</v>
      </c>
      <c r="CM101" s="213"/>
    </row>
    <row r="102" spans="1:91">
      <c r="A102"/>
      <c r="BU102" t="s">
        <v>353</v>
      </c>
      <c r="CM102" s="213"/>
    </row>
    <row r="103" spans="1:91">
      <c r="A103"/>
      <c r="BU103" t="s">
        <v>354</v>
      </c>
      <c r="CM103" s="213"/>
    </row>
    <row r="104" spans="1:91">
      <c r="BU104" s="77" t="s">
        <v>400</v>
      </c>
      <c r="CM104" s="213"/>
    </row>
    <row r="105" spans="1:91">
      <c r="BU105" s="77" t="s">
        <v>401</v>
      </c>
      <c r="CM105" s="213"/>
    </row>
    <row r="106" spans="1:91">
      <c r="BU106" s="77" t="s">
        <v>402</v>
      </c>
      <c r="CM106" s="213"/>
    </row>
    <row r="107" spans="1:91">
      <c r="BU107" s="77" t="s">
        <v>404</v>
      </c>
    </row>
    <row r="108" spans="1:91">
      <c r="BU108" s="77" t="s">
        <v>403</v>
      </c>
    </row>
    <row r="109" spans="1:91">
      <c r="BU109" s="77" t="s">
        <v>405</v>
      </c>
    </row>
    <row r="110" spans="1:91">
      <c r="BU110" s="77" t="s">
        <v>406</v>
      </c>
    </row>
    <row r="111" spans="1:91">
      <c r="BU111" s="77" t="s">
        <v>407</v>
      </c>
    </row>
    <row r="112" spans="1:91">
      <c r="BU112" s="77" t="s">
        <v>408</v>
      </c>
    </row>
    <row r="113" spans="73:73">
      <c r="BU113" s="77" t="s">
        <v>411</v>
      </c>
    </row>
    <row r="114" spans="73:73">
      <c r="BU114" s="77" t="s">
        <v>409</v>
      </c>
    </row>
    <row r="115" spans="73:73">
      <c r="BU115" s="77" t="s">
        <v>410</v>
      </c>
    </row>
    <row r="116" spans="73:73">
      <c r="BU116" s="77"/>
    </row>
  </sheetData>
  <mergeCells count="79">
    <mergeCell ref="A22:A23"/>
    <mergeCell ref="T26:V26"/>
    <mergeCell ref="P28:AC28"/>
    <mergeCell ref="K25:S25"/>
    <mergeCell ref="B15:I16"/>
    <mergeCell ref="W17:AB17"/>
    <mergeCell ref="T17:V17"/>
    <mergeCell ref="W16:AB16"/>
    <mergeCell ref="K17:S17"/>
    <mergeCell ref="W19:AB19"/>
    <mergeCell ref="W22:AB22"/>
    <mergeCell ref="W20:AB20"/>
    <mergeCell ref="W15:AC15"/>
    <mergeCell ref="A15:A16"/>
    <mergeCell ref="A19:A20"/>
    <mergeCell ref="B22:I23"/>
    <mergeCell ref="B32:E32"/>
    <mergeCell ref="R32:AC32"/>
    <mergeCell ref="R29:AC29"/>
    <mergeCell ref="K27:S27"/>
    <mergeCell ref="R31:AC31"/>
    <mergeCell ref="B30:E30"/>
    <mergeCell ref="B31:E31"/>
    <mergeCell ref="B29:E29"/>
    <mergeCell ref="R30:AC30"/>
    <mergeCell ref="F29:M29"/>
    <mergeCell ref="AC3:AD3"/>
    <mergeCell ref="K5:V5"/>
    <mergeCell ref="K6:V6"/>
    <mergeCell ref="K7:V7"/>
    <mergeCell ref="T10:V10"/>
    <mergeCell ref="K10:L10"/>
    <mergeCell ref="W4:AC4"/>
    <mergeCell ref="R33:AC33"/>
    <mergeCell ref="K9:S9"/>
    <mergeCell ref="T18:V18"/>
    <mergeCell ref="W18:AB18"/>
    <mergeCell ref="K26:S26"/>
    <mergeCell ref="T13:V13"/>
    <mergeCell ref="K14:S14"/>
    <mergeCell ref="T25:V25"/>
    <mergeCell ref="K21:V21"/>
    <mergeCell ref="K11:L11"/>
    <mergeCell ref="K24:S24"/>
    <mergeCell ref="M11:N11"/>
    <mergeCell ref="T24:V24"/>
    <mergeCell ref="W21:AB21"/>
    <mergeCell ref="B4:J4"/>
    <mergeCell ref="B5:J5"/>
    <mergeCell ref="B6:J6"/>
    <mergeCell ref="K4:V4"/>
    <mergeCell ref="T9:V9"/>
    <mergeCell ref="B8:I8"/>
    <mergeCell ref="A1:AC1"/>
    <mergeCell ref="T14:V14"/>
    <mergeCell ref="B2:G2"/>
    <mergeCell ref="H2:J2"/>
    <mergeCell ref="K2:L2"/>
    <mergeCell ref="M2:AB2"/>
    <mergeCell ref="B3:J3"/>
    <mergeCell ref="K12:S12"/>
    <mergeCell ref="B14:I14"/>
    <mergeCell ref="K13:S13"/>
    <mergeCell ref="K3:AB3"/>
    <mergeCell ref="T12:V12"/>
    <mergeCell ref="B12:I12"/>
    <mergeCell ref="B13:I13"/>
    <mergeCell ref="K8:V8"/>
    <mergeCell ref="T11:V11"/>
    <mergeCell ref="B21:I21"/>
    <mergeCell ref="R11:S11"/>
    <mergeCell ref="B10:I10"/>
    <mergeCell ref="R10:S10"/>
    <mergeCell ref="M10:Q10"/>
    <mergeCell ref="B17:I17"/>
    <mergeCell ref="B18:I18"/>
    <mergeCell ref="K18:S18"/>
    <mergeCell ref="B19:I20"/>
    <mergeCell ref="O11:Q11"/>
  </mergeCells>
  <dataValidations count="12">
    <dataValidation type="whole" operator="lessThanOrEqual" allowBlank="1" showInputMessage="1" showErrorMessage="1" errorTitle="MEDICAL INSURANCE U/S 80 D" error="Amount should not exceed Rs.15,000/-" sqref="AC16">
      <formula1>25000</formula1>
    </dataValidation>
    <dataValidation type="whole" operator="lessThanOrEqual" allowBlank="1" showInputMessage="1" showErrorMessage="1" errorTitle="U/S 80 DD" error="Amount should not exceed Rs.125,000/-" sqref="AC17">
      <formula1>125000</formula1>
    </dataValidation>
    <dataValidation type="whole" operator="lessThanOrEqual" allowBlank="1" showInputMessage="1" showErrorMessage="1" errorTitle="u/s. 80U" error="Amount should not exceed Rs. 125000" sqref="AC20">
      <formula1>125000</formula1>
    </dataValidation>
    <dataValidation type="list" allowBlank="1" showInputMessage="1" showErrorMessage="1" sqref="K11">
      <formula1>"0,April, July,Oct,January"</formula1>
    </dataValidation>
    <dataValidation type="list" allowBlank="1" showInputMessage="1" showErrorMessage="1" sqref="K9:S9">
      <formula1>"0,600,400,360,250,200,180,130,90"</formula1>
    </dataValidation>
    <dataValidation type="whole" operator="lessThanOrEqual" allowBlank="1" showInputMessage="1" showErrorMessage="1" errorTitle="Conveyance Allowance" error="ÈXEMPTION FROM TAX SHOULD NOT EXCEED Rs.2500/-" sqref="R10:S10">
      <formula1>3200</formula1>
    </dataValidation>
    <dataValidation type="whole" operator="lessThanOrEqual" allowBlank="1" showInputMessage="1" showErrorMessage="1" errorTitle="HBA INTEREST" error="INTEREST TO BE DEDUCTED SHOULD NOT EXCEED Rs.2,00,000/- " sqref="AC6">
      <formula1>200000</formula1>
    </dataValidation>
    <dataValidation type="list" allowBlank="1" showInputMessage="1" showErrorMessage="1" sqref="K2:L2">
      <formula1>"Mr., Ms."</formula1>
    </dataValidation>
    <dataValidation type="list" allowBlank="1" showInputMessage="1" showErrorMessage="1" sqref="K3:AB3">
      <formula1>$BU$73</formula1>
    </dataValidation>
    <dataValidation type="list" allowBlank="1" showInputMessage="1" showErrorMessage="1" sqref="K5:V5">
      <formula1>$CM$42:$CM$81</formula1>
    </dataValidation>
    <dataValidation type="whole" allowBlank="1" showInputMessage="1" showErrorMessage="1" error="Maximum limit: 10000" sqref="AC21">
      <formula1>0</formula1>
      <formula2>10000</formula2>
    </dataValidation>
    <dataValidation type="whole" allowBlank="1" showInputMessage="1" showErrorMessage="1" error="To be deducted." sqref="V23">
      <formula1>0</formula1>
      <formula2>0</formula2>
    </dataValidation>
  </dataValidations>
  <pageMargins left="0.37" right="0.25" top="0.47" bottom="0.47"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sheetPr codeName="Sheet1" enableFormatConditionsCalculation="0">
    <tabColor indexed="39"/>
  </sheetPr>
  <dimension ref="A1:Z62"/>
  <sheetViews>
    <sheetView defaultGridColor="0" colorId="33" zoomScale="85" zoomScaleNormal="85" workbookViewId="0"/>
  </sheetViews>
  <sheetFormatPr defaultRowHeight="12.75"/>
  <cols>
    <col min="1" max="1" width="14.42578125" style="56" customWidth="1"/>
    <col min="2" max="2" width="10.5703125" style="56" customWidth="1"/>
    <col min="3" max="3" width="10.42578125" style="56" customWidth="1"/>
    <col min="4" max="4" width="10.85546875" style="56" customWidth="1"/>
    <col min="5" max="5" width="9.5703125" style="64" customWidth="1"/>
    <col min="6" max="6" width="9.42578125" style="56" customWidth="1"/>
    <col min="7" max="8" width="8.7109375" style="56" customWidth="1"/>
    <col min="9" max="9" width="16.140625" style="56" customWidth="1"/>
    <col min="10" max="11" width="11.140625" style="56" customWidth="1"/>
    <col min="12" max="12" width="7.28515625" style="56" customWidth="1"/>
    <col min="13" max="13" width="7.7109375" style="56" customWidth="1"/>
    <col min="14" max="14" width="6.5703125" style="56" customWidth="1"/>
    <col min="15" max="15" width="7.7109375" style="56" customWidth="1"/>
    <col min="16" max="16" width="9.42578125" style="56" customWidth="1"/>
    <col min="17" max="17" width="8.28515625" style="56" customWidth="1"/>
    <col min="18" max="18" width="12" style="56" customWidth="1"/>
    <col min="19" max="19" width="9.140625" style="56" customWidth="1"/>
    <col min="20" max="16384" width="9.140625" style="56"/>
  </cols>
  <sheetData>
    <row r="1" spans="1:21" ht="21.75" customHeight="1">
      <c r="A1" s="284" t="str">
        <f>INPUT!$K$2</f>
        <v>Mr.</v>
      </c>
      <c r="B1" s="795">
        <f>INPUT!$K$4</f>
        <v>0</v>
      </c>
      <c r="C1" s="796"/>
      <c r="D1" s="285" t="s">
        <v>94</v>
      </c>
      <c r="E1" s="777">
        <f>INPUT!$K$5</f>
        <v>0</v>
      </c>
      <c r="F1" s="778"/>
      <c r="G1" s="778"/>
      <c r="H1" s="778"/>
      <c r="I1" s="778"/>
      <c r="J1" s="778"/>
      <c r="K1" s="778"/>
      <c r="L1" s="778"/>
      <c r="M1" s="779"/>
      <c r="N1" s="286"/>
      <c r="O1" s="286"/>
      <c r="P1" s="287"/>
      <c r="Q1" s="287"/>
      <c r="R1" s="288"/>
      <c r="S1" s="289"/>
      <c r="T1" s="290"/>
      <c r="U1" s="290"/>
    </row>
    <row r="2" spans="1:21" ht="14.25" customHeight="1">
      <c r="A2" s="291"/>
      <c r="B2" s="292" t="s">
        <v>44</v>
      </c>
      <c r="C2" s="293">
        <f>INPUT!$K$6</f>
        <v>0</v>
      </c>
      <c r="D2" s="294"/>
      <c r="E2" s="295"/>
      <c r="F2" s="296"/>
      <c r="G2" s="297"/>
      <c r="H2" s="297"/>
      <c r="I2" s="410"/>
      <c r="J2" s="801"/>
      <c r="K2" s="802"/>
      <c r="L2" s="803"/>
      <c r="M2" s="298"/>
      <c r="N2" s="298"/>
      <c r="O2" s="298"/>
      <c r="P2" s="287"/>
      <c r="Q2" s="287"/>
      <c r="R2" s="299"/>
      <c r="S2" s="289"/>
      <c r="T2" s="290"/>
      <c r="U2" s="290"/>
    </row>
    <row r="3" spans="1:21" ht="15" customHeight="1">
      <c r="A3" s="804" t="s">
        <v>220</v>
      </c>
      <c r="B3" s="805"/>
      <c r="C3" s="805"/>
      <c r="D3" s="805"/>
      <c r="E3" s="805"/>
      <c r="F3" s="805"/>
      <c r="G3" s="805"/>
      <c r="H3" s="805"/>
      <c r="I3" s="805"/>
      <c r="J3" s="805"/>
      <c r="K3" s="805"/>
      <c r="L3" s="805"/>
      <c r="M3" s="805"/>
      <c r="N3" s="805"/>
      <c r="O3" s="805"/>
      <c r="P3" s="805"/>
      <c r="Q3" s="805"/>
      <c r="R3" s="805"/>
      <c r="S3" s="806"/>
      <c r="T3" s="290"/>
      <c r="U3" s="290"/>
    </row>
    <row r="4" spans="1:21" ht="12.95" customHeight="1" thickBot="1">
      <c r="A4" s="300"/>
      <c r="B4" s="783" t="s">
        <v>9</v>
      </c>
      <c r="C4" s="784"/>
      <c r="D4" s="784"/>
      <c r="E4" s="784"/>
      <c r="F4" s="784"/>
      <c r="G4" s="785"/>
      <c r="H4" s="412"/>
      <c r="I4" s="301"/>
      <c r="J4" s="783" t="s">
        <v>10</v>
      </c>
      <c r="K4" s="784"/>
      <c r="L4" s="784"/>
      <c r="M4" s="784"/>
      <c r="N4" s="784"/>
      <c r="O4" s="784"/>
      <c r="P4" s="784"/>
      <c r="Q4" s="784"/>
      <c r="R4" s="785"/>
      <c r="S4" s="302"/>
      <c r="T4" s="290"/>
      <c r="U4" s="290"/>
    </row>
    <row r="5" spans="1:21" ht="51.75" customHeight="1" thickTop="1" thickBot="1">
      <c r="A5" s="393" t="s">
        <v>11</v>
      </c>
      <c r="B5" s="303" t="s">
        <v>95</v>
      </c>
      <c r="C5" s="417" t="s">
        <v>103</v>
      </c>
      <c r="D5" s="303" t="s">
        <v>102</v>
      </c>
      <c r="E5" s="303" t="s">
        <v>13</v>
      </c>
      <c r="F5" s="303" t="s">
        <v>14</v>
      </c>
      <c r="G5" s="303" t="s">
        <v>15</v>
      </c>
      <c r="H5" s="418" t="s">
        <v>493</v>
      </c>
      <c r="I5" s="419" t="s">
        <v>12</v>
      </c>
      <c r="J5" s="303" t="s">
        <v>194</v>
      </c>
      <c r="K5" s="303" t="s">
        <v>195</v>
      </c>
      <c r="L5" s="303" t="s">
        <v>54</v>
      </c>
      <c r="M5" s="303" t="s">
        <v>16</v>
      </c>
      <c r="N5" s="303" t="s">
        <v>89</v>
      </c>
      <c r="O5" s="303" t="s">
        <v>90</v>
      </c>
      <c r="P5" s="303" t="s">
        <v>17</v>
      </c>
      <c r="Q5" s="303" t="s">
        <v>92</v>
      </c>
      <c r="R5" s="303" t="s">
        <v>18</v>
      </c>
      <c r="S5" s="303" t="s">
        <v>374</v>
      </c>
      <c r="T5" s="304"/>
      <c r="U5" s="290"/>
    </row>
    <row r="6" spans="1:21" ht="22.5" customHeight="1" thickTop="1" thickBot="1">
      <c r="A6" s="388">
        <v>45717</v>
      </c>
      <c r="B6" s="745">
        <f>INPUT!$K$7</f>
        <v>0</v>
      </c>
      <c r="C6" s="746"/>
      <c r="D6" s="87">
        <f>IF(AND(B6=0),0,+ROUND(B6*0.53,0))</f>
        <v>0</v>
      </c>
      <c r="E6" s="87">
        <f>INPUT!$K$8</f>
        <v>0</v>
      </c>
      <c r="F6" s="87">
        <f>INPUT!$K$9</f>
        <v>0</v>
      </c>
      <c r="G6" s="140">
        <f>IF(AND(B6=0),0,300)</f>
        <v>0</v>
      </c>
      <c r="H6" s="173">
        <f>INPUT!$K$10</f>
        <v>0</v>
      </c>
      <c r="I6" s="105">
        <f>SUM(B6:H6)</f>
        <v>0</v>
      </c>
      <c r="J6" s="94">
        <f>IF(AND(INPUT!$K$16="CPS"),0,INPUT!$K$16)</f>
        <v>0</v>
      </c>
      <c r="K6" s="94">
        <f>IF(AND(INPUT!$K$16="CPS"),ROUND((B6+C6+D6)*0.1,0),0)</f>
        <v>0</v>
      </c>
      <c r="L6" s="87">
        <f>INPUT!$K$14</f>
        <v>0</v>
      </c>
      <c r="M6" s="87">
        <f>INPUT!$K$13</f>
        <v>0</v>
      </c>
      <c r="N6" s="87"/>
      <c r="O6" s="87"/>
      <c r="P6" s="87">
        <v>0</v>
      </c>
      <c r="Q6" s="87">
        <f>INPUT!K12</f>
        <v>0</v>
      </c>
      <c r="R6" s="87">
        <f>INPUT!$K$23</f>
        <v>0</v>
      </c>
      <c r="S6" s="87">
        <f>ROUND(R6*0.04, 0)</f>
        <v>0</v>
      </c>
      <c r="T6" s="388">
        <v>45717</v>
      </c>
      <c r="U6" s="290"/>
    </row>
    <row r="7" spans="1:21" ht="22.5" customHeight="1" thickTop="1" thickBot="1">
      <c r="A7" s="541">
        <v>45748</v>
      </c>
      <c r="B7" s="747">
        <f>(IF(AND(INPUT!$K$11="April"),INPUT!$R$11,B6))</f>
        <v>0</v>
      </c>
      <c r="C7" s="748"/>
      <c r="D7" s="88">
        <f>IF(AND(B7=0),0,+ROUND(B7*0.53,0))</f>
        <v>0</v>
      </c>
      <c r="E7" s="89">
        <f t="shared" ref="E7:H8" si="0">SUM(E6*1)</f>
        <v>0</v>
      </c>
      <c r="F7" s="88">
        <f t="shared" si="0"/>
        <v>0</v>
      </c>
      <c r="G7" s="174">
        <f t="shared" si="0"/>
        <v>0</v>
      </c>
      <c r="H7" s="174">
        <f t="shared" si="0"/>
        <v>0</v>
      </c>
      <c r="I7" s="105">
        <f t="shared" ref="I7:I20" si="1">SUM(B7:H7)</f>
        <v>0</v>
      </c>
      <c r="J7" s="95">
        <f>IF(AND(INPUT!$K$16="CPS"),0,INPUT!$L$16)</f>
        <v>0</v>
      </c>
      <c r="K7" s="95">
        <f>IF(AND(INPUT!$K$16="CPS"),ROUND((B7+C7+D7)*0.1,0),0)</f>
        <v>0</v>
      </c>
      <c r="L7" s="88">
        <f>SUM(L6*1)</f>
        <v>0</v>
      </c>
      <c r="M7" s="88">
        <f>SUM(M6*1)</f>
        <v>0</v>
      </c>
      <c r="N7" s="88"/>
      <c r="O7" s="88"/>
      <c r="P7" s="88">
        <f>SUM(P6*1)</f>
        <v>0</v>
      </c>
      <c r="Q7" s="88">
        <f>SUM(Q6*1)</f>
        <v>0</v>
      </c>
      <c r="R7" s="88">
        <f>INPUT!$L$23</f>
        <v>0</v>
      </c>
      <c r="S7" s="88">
        <f>ROUND(R7*0.04, 0)</f>
        <v>0</v>
      </c>
      <c r="T7" s="541">
        <v>45748</v>
      </c>
      <c r="U7" s="290"/>
    </row>
    <row r="8" spans="1:21" ht="22.5" customHeight="1" thickTop="1" thickBot="1">
      <c r="A8" s="388">
        <v>45778</v>
      </c>
      <c r="B8" s="745">
        <f>(B7*1)</f>
        <v>0</v>
      </c>
      <c r="C8" s="746"/>
      <c r="D8" s="87">
        <f t="shared" ref="D8:D13" si="2">IF(AND(B8=0),0,+ROUND(B8*0.55,0))</f>
        <v>0</v>
      </c>
      <c r="E8" s="90">
        <f t="shared" si="0"/>
        <v>0</v>
      </c>
      <c r="F8" s="87">
        <f t="shared" si="0"/>
        <v>0</v>
      </c>
      <c r="G8" s="140">
        <f t="shared" si="0"/>
        <v>0</v>
      </c>
      <c r="H8" s="140">
        <f t="shared" ref="H8:H17" si="3">SUM(H7*1)</f>
        <v>0</v>
      </c>
      <c r="I8" s="105">
        <f t="shared" si="1"/>
        <v>0</v>
      </c>
      <c r="J8" s="545">
        <f>IF(AND(INPUT!$K$16="CPS"),0,INPUT!$M$16)</f>
        <v>0</v>
      </c>
      <c r="K8" s="545">
        <f>IF(AND(INPUT!$K$16="CPS"),ROUND((B8+C8+D8)*0.1,0),0)</f>
        <v>0</v>
      </c>
      <c r="L8" s="87">
        <f t="shared" ref="L8:M17" si="4">SUM(L7*1)</f>
        <v>0</v>
      </c>
      <c r="M8" s="87">
        <f t="shared" si="4"/>
        <v>0</v>
      </c>
      <c r="N8" s="87"/>
      <c r="O8" s="87"/>
      <c r="P8" s="87">
        <f>SUM(P7*1)</f>
        <v>0</v>
      </c>
      <c r="Q8" s="87">
        <f t="shared" ref="Q8:Q17" si="5">SUM(Q7*1)</f>
        <v>0</v>
      </c>
      <c r="R8" s="87">
        <f>INPUT!$M$23</f>
        <v>0</v>
      </c>
      <c r="S8" s="87">
        <f>ROUND(R8*0.04, 0)</f>
        <v>0</v>
      </c>
      <c r="T8" s="388">
        <v>45778</v>
      </c>
      <c r="U8" s="290"/>
    </row>
    <row r="9" spans="1:21" ht="22.5" customHeight="1" thickTop="1" thickBot="1">
      <c r="A9" s="541">
        <v>45809</v>
      </c>
      <c r="B9" s="747">
        <f>(B8*1)</f>
        <v>0</v>
      </c>
      <c r="C9" s="748"/>
      <c r="D9" s="88">
        <f t="shared" si="2"/>
        <v>0</v>
      </c>
      <c r="E9" s="89">
        <f t="shared" ref="E9:E17" si="6">SUM(E8*1)</f>
        <v>0</v>
      </c>
      <c r="F9" s="88">
        <f t="shared" ref="F9:F17" si="7">SUM(F8*1)</f>
        <v>0</v>
      </c>
      <c r="G9" s="174">
        <f t="shared" ref="G9:G17" si="8">SUM(G8*1)</f>
        <v>0</v>
      </c>
      <c r="H9" s="174">
        <f t="shared" si="3"/>
        <v>0</v>
      </c>
      <c r="I9" s="105">
        <f t="shared" si="1"/>
        <v>0</v>
      </c>
      <c r="J9" s="95">
        <f>IF(AND(INPUT!$K$16="CPS"),0,INPUT!$N$16)</f>
        <v>0</v>
      </c>
      <c r="K9" s="95">
        <f>IF(AND(INPUT!$K$16="CPS"),ROUND((B9+C9+D9)*0.1,0),0)</f>
        <v>0</v>
      </c>
      <c r="L9" s="88">
        <f>SUM(L8*1)</f>
        <v>0</v>
      </c>
      <c r="M9" s="88">
        <f t="shared" si="4"/>
        <v>0</v>
      </c>
      <c r="N9" s="88"/>
      <c r="O9" s="88"/>
      <c r="P9" s="88">
        <f>SUM(P8*1)</f>
        <v>0</v>
      </c>
      <c r="Q9" s="88">
        <f>SUM(Q8*1)</f>
        <v>0</v>
      </c>
      <c r="R9" s="88">
        <f>INPUT!$N$23</f>
        <v>0</v>
      </c>
      <c r="S9" s="88">
        <f t="shared" ref="S9:S17" si="9">ROUND(R9*0.04, 0)</f>
        <v>0</v>
      </c>
      <c r="T9" s="541">
        <v>45809</v>
      </c>
      <c r="U9" s="290"/>
    </row>
    <row r="10" spans="1:21" ht="22.5" customHeight="1" thickTop="1" thickBot="1">
      <c r="A10" s="388">
        <v>45839</v>
      </c>
      <c r="B10" s="745">
        <f>(IF(AND(INPUT!$K$11="July"),INPUT!$R$11,B9))</f>
        <v>0</v>
      </c>
      <c r="C10" s="746"/>
      <c r="D10" s="87">
        <f t="shared" si="2"/>
        <v>0</v>
      </c>
      <c r="E10" s="90">
        <f t="shared" si="6"/>
        <v>0</v>
      </c>
      <c r="F10" s="87">
        <f t="shared" si="7"/>
        <v>0</v>
      </c>
      <c r="G10" s="140">
        <f t="shared" si="8"/>
        <v>0</v>
      </c>
      <c r="H10" s="140">
        <f t="shared" si="3"/>
        <v>0</v>
      </c>
      <c r="I10" s="105">
        <f t="shared" si="1"/>
        <v>0</v>
      </c>
      <c r="J10" s="545">
        <f>IF(AND(INPUT!$K$16="CPS"),0,INPUT!$O$16)</f>
        <v>0</v>
      </c>
      <c r="K10" s="94">
        <f>IF(AND(INPUT!$K$16="CPS"),ROUND((B10+C10+D10)*0.1,0),0)</f>
        <v>0</v>
      </c>
      <c r="L10" s="87">
        <f t="shared" ref="L10:L16" si="10">SUM(L9*1)</f>
        <v>0</v>
      </c>
      <c r="M10" s="87">
        <f t="shared" si="4"/>
        <v>0</v>
      </c>
      <c r="N10" s="87"/>
      <c r="O10" s="87"/>
      <c r="P10" s="87">
        <f>SUM(P9*1)</f>
        <v>0</v>
      </c>
      <c r="Q10" s="87">
        <f t="shared" si="5"/>
        <v>0</v>
      </c>
      <c r="R10" s="87">
        <f>INPUT!$O$23</f>
        <v>0</v>
      </c>
      <c r="S10" s="87">
        <f t="shared" si="9"/>
        <v>0</v>
      </c>
      <c r="T10" s="388">
        <v>45839</v>
      </c>
      <c r="U10" s="290"/>
    </row>
    <row r="11" spans="1:21" ht="22.5" customHeight="1" thickTop="1" thickBot="1">
      <c r="A11" s="541">
        <v>45870</v>
      </c>
      <c r="B11" s="747">
        <f>SUM(B10*1)</f>
        <v>0</v>
      </c>
      <c r="C11" s="748"/>
      <c r="D11" s="88">
        <f t="shared" si="2"/>
        <v>0</v>
      </c>
      <c r="E11" s="89">
        <f t="shared" si="6"/>
        <v>0</v>
      </c>
      <c r="F11" s="88">
        <f t="shared" si="7"/>
        <v>0</v>
      </c>
      <c r="G11" s="174">
        <f t="shared" si="8"/>
        <v>0</v>
      </c>
      <c r="H11" s="174">
        <f t="shared" si="3"/>
        <v>0</v>
      </c>
      <c r="I11" s="105">
        <f t="shared" si="1"/>
        <v>0</v>
      </c>
      <c r="J11" s="95">
        <f>IF(AND(INPUT!$K$16="CPS"),0,INPUT!$P$16)</f>
        <v>0</v>
      </c>
      <c r="K11" s="95">
        <f>IF(AND(INPUT!$K$16="CPS"),ROUND((B11+C11+D11)*0.1,0),0)</f>
        <v>0</v>
      </c>
      <c r="L11" s="88">
        <f>SUM(L10*1)</f>
        <v>0</v>
      </c>
      <c r="M11" s="88">
        <f t="shared" si="4"/>
        <v>0</v>
      </c>
      <c r="N11" s="88"/>
      <c r="O11" s="88"/>
      <c r="P11" s="92">
        <f>INPUT!K26</f>
        <v>0</v>
      </c>
      <c r="Q11" s="88">
        <f t="shared" si="5"/>
        <v>0</v>
      </c>
      <c r="R11" s="88">
        <f>INPUT!$P$23</f>
        <v>0</v>
      </c>
      <c r="S11" s="88">
        <f t="shared" si="9"/>
        <v>0</v>
      </c>
      <c r="T11" s="541">
        <v>45870</v>
      </c>
      <c r="U11" s="290"/>
    </row>
    <row r="12" spans="1:21" ht="22.5" customHeight="1" thickTop="1" thickBot="1">
      <c r="A12" s="388">
        <v>45901</v>
      </c>
      <c r="B12" s="745">
        <f t="shared" ref="B12:B17" si="11">SUM(B11*1)</f>
        <v>0</v>
      </c>
      <c r="C12" s="746"/>
      <c r="D12" s="87">
        <f t="shared" si="2"/>
        <v>0</v>
      </c>
      <c r="E12" s="90">
        <f t="shared" si="6"/>
        <v>0</v>
      </c>
      <c r="F12" s="87">
        <f t="shared" si="7"/>
        <v>0</v>
      </c>
      <c r="G12" s="140">
        <f t="shared" si="8"/>
        <v>0</v>
      </c>
      <c r="H12" s="140">
        <f t="shared" si="3"/>
        <v>0</v>
      </c>
      <c r="I12" s="105">
        <f t="shared" si="1"/>
        <v>0</v>
      </c>
      <c r="J12" s="94">
        <f>IF(AND(INPUT!$K$16="CPS"),0,INPUT!$Q$16)</f>
        <v>0</v>
      </c>
      <c r="K12" s="94">
        <f>IF(AND(INPUT!$K$16="CPS"),ROUND((B12+C12+D12)*0.1,0),0)</f>
        <v>0</v>
      </c>
      <c r="L12" s="87">
        <f t="shared" si="10"/>
        <v>0</v>
      </c>
      <c r="M12" s="87">
        <f t="shared" si="4"/>
        <v>0</v>
      </c>
      <c r="N12" s="87"/>
      <c r="O12" s="87"/>
      <c r="P12" s="87">
        <f>P7</f>
        <v>0</v>
      </c>
      <c r="Q12" s="87">
        <f t="shared" si="5"/>
        <v>0</v>
      </c>
      <c r="R12" s="87">
        <f>INPUT!$Q$23</f>
        <v>0</v>
      </c>
      <c r="S12" s="87">
        <f t="shared" si="9"/>
        <v>0</v>
      </c>
      <c r="T12" s="388">
        <v>45901</v>
      </c>
      <c r="U12" s="290"/>
    </row>
    <row r="13" spans="1:21" ht="22.5" customHeight="1" thickTop="1" thickBot="1">
      <c r="A13" s="541">
        <v>45931</v>
      </c>
      <c r="B13" s="747">
        <f>(IF(AND(INPUT!$K$11="Oct"),INPUT!$R$11,B12))</f>
        <v>0</v>
      </c>
      <c r="C13" s="748"/>
      <c r="D13" s="88">
        <f t="shared" si="2"/>
        <v>0</v>
      </c>
      <c r="E13" s="89">
        <f t="shared" si="6"/>
        <v>0</v>
      </c>
      <c r="F13" s="88">
        <f t="shared" si="7"/>
        <v>0</v>
      </c>
      <c r="G13" s="174">
        <f t="shared" si="8"/>
        <v>0</v>
      </c>
      <c r="H13" s="174">
        <f t="shared" si="3"/>
        <v>0</v>
      </c>
      <c r="I13" s="105">
        <f t="shared" si="1"/>
        <v>0</v>
      </c>
      <c r="J13" s="95">
        <f>IF(AND(INPUT!$K$16="CPS"),0,INPUT!$R$16)</f>
        <v>0</v>
      </c>
      <c r="K13" s="95">
        <f>IF(AND(INPUT!$K$16="CPS"),ROUND((B13+C13+D13)*0.1,0),0)</f>
        <v>0</v>
      </c>
      <c r="L13" s="88">
        <f>SUM(L12*1)</f>
        <v>0</v>
      </c>
      <c r="M13" s="88">
        <f t="shared" si="4"/>
        <v>0</v>
      </c>
      <c r="N13" s="88"/>
      <c r="O13" s="88"/>
      <c r="P13" s="88">
        <f>P8</f>
        <v>0</v>
      </c>
      <c r="Q13" s="88">
        <f t="shared" si="5"/>
        <v>0</v>
      </c>
      <c r="R13" s="88">
        <f>INPUT!$R$23</f>
        <v>0</v>
      </c>
      <c r="S13" s="88">
        <f t="shared" si="9"/>
        <v>0</v>
      </c>
      <c r="T13" s="541">
        <v>45931</v>
      </c>
      <c r="U13" s="290" t="s">
        <v>60</v>
      </c>
    </row>
    <row r="14" spans="1:21" ht="22.5" customHeight="1" thickTop="1" thickBot="1">
      <c r="A14" s="388">
        <v>45962</v>
      </c>
      <c r="B14" s="745">
        <f t="shared" si="11"/>
        <v>0</v>
      </c>
      <c r="C14" s="746"/>
      <c r="D14" s="87">
        <f>IF(AND(B14=0),0,+ROUND(B14*0.58,0))</f>
        <v>0</v>
      </c>
      <c r="E14" s="90">
        <f t="shared" si="6"/>
        <v>0</v>
      </c>
      <c r="F14" s="87">
        <f t="shared" si="7"/>
        <v>0</v>
      </c>
      <c r="G14" s="140">
        <f t="shared" si="8"/>
        <v>0</v>
      </c>
      <c r="H14" s="140">
        <f t="shared" si="3"/>
        <v>0</v>
      </c>
      <c r="I14" s="105">
        <f t="shared" si="1"/>
        <v>0</v>
      </c>
      <c r="J14" s="545">
        <f>IF(AND(INPUT!$K$16="CPS"),0,INPUT!$S$16)</f>
        <v>0</v>
      </c>
      <c r="K14" s="94">
        <f>IF(AND(INPUT!$K$16="CPS"),ROUND((B14+C14+D14)*0.1,0),0)</f>
        <v>0</v>
      </c>
      <c r="L14" s="87">
        <f t="shared" si="10"/>
        <v>0</v>
      </c>
      <c r="M14" s="87">
        <f t="shared" si="4"/>
        <v>0</v>
      </c>
      <c r="N14" s="87"/>
      <c r="O14" s="87"/>
      <c r="P14" s="87">
        <f>P9</f>
        <v>0</v>
      </c>
      <c r="Q14" s="87">
        <f t="shared" si="5"/>
        <v>0</v>
      </c>
      <c r="R14" s="87">
        <f>INPUT!$S$23</f>
        <v>0</v>
      </c>
      <c r="S14" s="87">
        <f t="shared" si="9"/>
        <v>0</v>
      </c>
      <c r="T14" s="388">
        <v>45962</v>
      </c>
      <c r="U14" s="290"/>
    </row>
    <row r="15" spans="1:21" ht="22.5" customHeight="1" thickTop="1" thickBot="1">
      <c r="A15" s="541">
        <v>45992</v>
      </c>
      <c r="B15" s="747">
        <f t="shared" si="11"/>
        <v>0</v>
      </c>
      <c r="C15" s="748"/>
      <c r="D15" s="88">
        <f>IF(AND(B15=0),0,+ROUND(B15*0.58,0))</f>
        <v>0</v>
      </c>
      <c r="E15" s="89">
        <f t="shared" si="6"/>
        <v>0</v>
      </c>
      <c r="F15" s="88">
        <f t="shared" si="7"/>
        <v>0</v>
      </c>
      <c r="G15" s="174">
        <f t="shared" si="8"/>
        <v>0</v>
      </c>
      <c r="H15" s="174">
        <f t="shared" si="3"/>
        <v>0</v>
      </c>
      <c r="I15" s="105">
        <f t="shared" si="1"/>
        <v>0</v>
      </c>
      <c r="J15" s="95">
        <f>IF(AND(INPUT!$K$16="CPS"),0,INPUT!$T$16)</f>
        <v>0</v>
      </c>
      <c r="K15" s="95">
        <f>IF(AND(INPUT!$K$16="CPS"),ROUND((B15+C15+D15)*0.1,0),0)</f>
        <v>0</v>
      </c>
      <c r="L15" s="88">
        <f>SUM(L14*1)</f>
        <v>0</v>
      </c>
      <c r="M15" s="88">
        <f t="shared" si="4"/>
        <v>0</v>
      </c>
      <c r="N15" s="88"/>
      <c r="O15" s="88"/>
      <c r="P15" s="88">
        <f>$P$9</f>
        <v>0</v>
      </c>
      <c r="Q15" s="88">
        <f t="shared" si="5"/>
        <v>0</v>
      </c>
      <c r="R15" s="88">
        <f>INPUT!$T$23</f>
        <v>0</v>
      </c>
      <c r="S15" s="88">
        <f t="shared" si="9"/>
        <v>0</v>
      </c>
      <c r="T15" s="541">
        <v>45992</v>
      </c>
      <c r="U15" s="290"/>
    </row>
    <row r="16" spans="1:21" ht="22.5" customHeight="1" thickTop="1" thickBot="1">
      <c r="A16" s="388">
        <v>46023</v>
      </c>
      <c r="B16" s="745">
        <f>(IF(AND(INPUT!$K$11="January"), INPUT!$R$11,B15))</f>
        <v>0</v>
      </c>
      <c r="C16" s="746"/>
      <c r="D16" s="87">
        <f>IF(AND(B16=0),0,+ROUND(B16*0.58,0))</f>
        <v>0</v>
      </c>
      <c r="E16" s="90">
        <f t="shared" si="6"/>
        <v>0</v>
      </c>
      <c r="F16" s="87">
        <f t="shared" si="7"/>
        <v>0</v>
      </c>
      <c r="G16" s="140">
        <f t="shared" si="8"/>
        <v>0</v>
      </c>
      <c r="H16" s="140">
        <f t="shared" si="3"/>
        <v>0</v>
      </c>
      <c r="I16" s="105">
        <f t="shared" si="1"/>
        <v>0</v>
      </c>
      <c r="J16" s="545">
        <f>IF(AND(INPUT!$K$16="CPS"),0,INPUT!$U$16)</f>
        <v>0</v>
      </c>
      <c r="K16" s="94">
        <f>IF(AND(INPUT!$K$16="CPS"),ROUND((B16+C16+D16)*0.1,0),0)</f>
        <v>0</v>
      </c>
      <c r="L16" s="87">
        <f t="shared" si="10"/>
        <v>0</v>
      </c>
      <c r="M16" s="87">
        <f t="shared" si="4"/>
        <v>0</v>
      </c>
      <c r="N16" s="87"/>
      <c r="O16" s="87"/>
      <c r="P16" s="92">
        <f>INPUT!K26</f>
        <v>0</v>
      </c>
      <c r="Q16" s="87">
        <f t="shared" si="5"/>
        <v>0</v>
      </c>
      <c r="R16" s="87">
        <f>INPUT!$U$23</f>
        <v>0</v>
      </c>
      <c r="S16" s="87">
        <f t="shared" si="9"/>
        <v>0</v>
      </c>
      <c r="T16" s="388">
        <v>46023</v>
      </c>
      <c r="U16" s="290"/>
    </row>
    <row r="17" spans="1:26" ht="22.5" customHeight="1" thickTop="1" thickBot="1">
      <c r="A17" s="541">
        <v>46054</v>
      </c>
      <c r="B17" s="747">
        <f t="shared" si="11"/>
        <v>0</v>
      </c>
      <c r="C17" s="748"/>
      <c r="D17" s="88">
        <f>IF(AND(B17=0),0,+ROUND(B17*0.58,0))</f>
        <v>0</v>
      </c>
      <c r="E17" s="89">
        <f t="shared" si="6"/>
        <v>0</v>
      </c>
      <c r="F17" s="88">
        <f t="shared" si="7"/>
        <v>0</v>
      </c>
      <c r="G17" s="174">
        <f t="shared" si="8"/>
        <v>0</v>
      </c>
      <c r="H17" s="174">
        <f t="shared" si="3"/>
        <v>0</v>
      </c>
      <c r="I17" s="105">
        <f t="shared" si="1"/>
        <v>0</v>
      </c>
      <c r="J17" s="95">
        <f>IF(AND(INPUT!$K$16="CPS"),0,INPUT!$V$16)</f>
        <v>0</v>
      </c>
      <c r="K17" s="95">
        <f>IF(AND(INPUT!$K$16="CPS"),ROUND((B17+C17+D17)*0.1,0),0)</f>
        <v>0</v>
      </c>
      <c r="L17" s="88">
        <f>SUM(L16*1)</f>
        <v>0</v>
      </c>
      <c r="M17" s="88">
        <f t="shared" si="4"/>
        <v>0</v>
      </c>
      <c r="N17" s="88"/>
      <c r="O17" s="88"/>
      <c r="P17" s="88">
        <f>$P$9</f>
        <v>0</v>
      </c>
      <c r="Q17" s="88">
        <f t="shared" si="5"/>
        <v>0</v>
      </c>
      <c r="R17" s="88">
        <v>0</v>
      </c>
      <c r="S17" s="88">
        <f t="shared" si="9"/>
        <v>0</v>
      </c>
      <c r="T17" s="541">
        <v>46054</v>
      </c>
      <c r="U17" s="290"/>
    </row>
    <row r="18" spans="1:26" ht="30" customHeight="1" thickTop="1" thickBot="1">
      <c r="A18" s="389" t="s">
        <v>528</v>
      </c>
      <c r="B18" s="745">
        <v>0</v>
      </c>
      <c r="C18" s="753"/>
      <c r="D18" s="97">
        <f>ROUND(B6*0.55,0)*3+ROUND(B7*0.55,0)-ROUND(B6*0.53,0)*3-ROUND(B7*0.53,0)</f>
        <v>0</v>
      </c>
      <c r="E18" s="96">
        <v>0</v>
      </c>
      <c r="F18" s="87">
        <v>0</v>
      </c>
      <c r="G18" s="140">
        <v>0</v>
      </c>
      <c r="H18" s="140">
        <v>0</v>
      </c>
      <c r="I18" s="105">
        <f t="shared" si="1"/>
        <v>0</v>
      </c>
      <c r="J18" s="94">
        <v>0</v>
      </c>
      <c r="K18" s="94">
        <f>IF(AND(INPUT!$K$16="CPS"),ROUND((B18+C18+D18)*0.1,0),0)</f>
        <v>0</v>
      </c>
      <c r="L18" s="87">
        <v>0</v>
      </c>
      <c r="M18" s="87">
        <v>0</v>
      </c>
      <c r="N18" s="87">
        <v>0</v>
      </c>
      <c r="O18" s="87">
        <v>0</v>
      </c>
      <c r="P18" s="87">
        <v>0</v>
      </c>
      <c r="Q18" s="87">
        <v>0</v>
      </c>
      <c r="R18" s="87">
        <v>0</v>
      </c>
      <c r="S18" s="86">
        <v>0</v>
      </c>
      <c r="U18" s="290"/>
    </row>
    <row r="19" spans="1:26" ht="29.25" customHeight="1" thickTop="1" thickBot="1">
      <c r="A19" s="601" t="s">
        <v>529</v>
      </c>
      <c r="B19" s="747">
        <v>0</v>
      </c>
      <c r="C19" s="754"/>
      <c r="D19" s="98">
        <f>ROUND(B10*0.58,0)+ROUND(B11*0.58,0)*2+ROUND(B13*0.58,0)-ROUND(B10*0.55,0)-ROUND(B11*0.55,0)*2-ROUND(B13*0.55,0)</f>
        <v>0</v>
      </c>
      <c r="E19" s="141">
        <v>0</v>
      </c>
      <c r="F19" s="89">
        <v>0</v>
      </c>
      <c r="G19" s="175">
        <v>0</v>
      </c>
      <c r="H19" s="175">
        <v>0</v>
      </c>
      <c r="I19" s="105">
        <f t="shared" si="1"/>
        <v>0</v>
      </c>
      <c r="J19" s="95">
        <v>0</v>
      </c>
      <c r="K19" s="95">
        <f>IF(AND(INPUT!$K$16="CPS"),ROUND((B19+C19+D19)*0.1,0),0)</f>
        <v>0</v>
      </c>
      <c r="L19" s="88">
        <v>0</v>
      </c>
      <c r="M19" s="88">
        <v>0</v>
      </c>
      <c r="N19" s="88">
        <v>0</v>
      </c>
      <c r="O19" s="88">
        <v>0</v>
      </c>
      <c r="P19" s="88">
        <v>0</v>
      </c>
      <c r="Q19" s="88">
        <v>0</v>
      </c>
      <c r="R19" s="88">
        <v>0</v>
      </c>
      <c r="S19" s="142">
        <v>0</v>
      </c>
      <c r="U19" s="290"/>
    </row>
    <row r="20" spans="1:26" ht="19.5" customHeight="1" thickTop="1" thickBot="1">
      <c r="A20" s="390" t="s">
        <v>91</v>
      </c>
      <c r="B20" s="755">
        <f>INPUT!$K$20</f>
        <v>0</v>
      </c>
      <c r="C20" s="756"/>
      <c r="D20" s="143">
        <f>INPUT!$M$20</f>
        <v>0</v>
      </c>
      <c r="E20" s="143">
        <f>INPUT!$N$20</f>
        <v>0</v>
      </c>
      <c r="F20" s="143">
        <f>INPUT!$O$20</f>
        <v>0</v>
      </c>
      <c r="G20" s="143">
        <v>0</v>
      </c>
      <c r="H20" s="143">
        <f>INPUT!$P$20</f>
        <v>0</v>
      </c>
      <c r="I20" s="105">
        <f t="shared" si="1"/>
        <v>0</v>
      </c>
      <c r="J20" s="144">
        <v>0</v>
      </c>
      <c r="K20" s="144">
        <v>0</v>
      </c>
      <c r="L20" s="143">
        <v>0</v>
      </c>
      <c r="M20" s="143">
        <v>0</v>
      </c>
      <c r="N20" s="143">
        <v>0</v>
      </c>
      <c r="O20" s="143">
        <v>0</v>
      </c>
      <c r="P20" s="143">
        <v>0</v>
      </c>
      <c r="Q20" s="143">
        <v>0</v>
      </c>
      <c r="R20" s="143">
        <v>0</v>
      </c>
      <c r="S20" s="145">
        <v>0</v>
      </c>
      <c r="U20" s="290"/>
    </row>
    <row r="21" spans="1:26" ht="26.25" customHeight="1" thickTop="1" thickBot="1">
      <c r="A21" s="391" t="s">
        <v>12</v>
      </c>
      <c r="B21" s="749">
        <f>SUM(B6:B20)</f>
        <v>0</v>
      </c>
      <c r="C21" s="750"/>
      <c r="D21" s="146">
        <f t="shared" ref="D21:H21" si="12">SUM(D6:D20)</f>
        <v>0</v>
      </c>
      <c r="E21" s="146">
        <f t="shared" si="12"/>
        <v>0</v>
      </c>
      <c r="F21" s="146">
        <f t="shared" si="12"/>
        <v>0</v>
      </c>
      <c r="G21" s="146">
        <f t="shared" si="12"/>
        <v>0</v>
      </c>
      <c r="H21" s="146">
        <f t="shared" si="12"/>
        <v>0</v>
      </c>
      <c r="I21" s="147">
        <f>SUM(I6:I20)</f>
        <v>0</v>
      </c>
      <c r="J21" s="150">
        <f>SUM(J6:J20)</f>
        <v>0</v>
      </c>
      <c r="K21" s="149">
        <f t="shared" ref="K21:S21" si="13">SUM(K6:K20)</f>
        <v>0</v>
      </c>
      <c r="L21" s="149">
        <f t="shared" si="13"/>
        <v>0</v>
      </c>
      <c r="M21" s="150">
        <f t="shared" si="13"/>
        <v>0</v>
      </c>
      <c r="N21" s="147">
        <f t="shared" si="13"/>
        <v>0</v>
      </c>
      <c r="O21" s="149">
        <f t="shared" si="13"/>
        <v>0</v>
      </c>
      <c r="P21" s="149">
        <f t="shared" si="13"/>
        <v>0</v>
      </c>
      <c r="Q21" s="149">
        <f t="shared" si="13"/>
        <v>0</v>
      </c>
      <c r="R21" s="149">
        <f t="shared" si="13"/>
        <v>0</v>
      </c>
      <c r="S21" s="149">
        <f t="shared" si="13"/>
        <v>0</v>
      </c>
      <c r="T21" s="148"/>
      <c r="U21" s="290"/>
    </row>
    <row r="22" spans="1:26" ht="21.75" customHeight="1" thickTop="1" thickBot="1">
      <c r="A22" s="543" t="s">
        <v>475</v>
      </c>
      <c r="B22" s="757">
        <v>0</v>
      </c>
      <c r="C22" s="758"/>
      <c r="D22" s="198">
        <v>0</v>
      </c>
      <c r="E22" s="198">
        <v>0</v>
      </c>
      <c r="F22" s="198">
        <v>0</v>
      </c>
      <c r="G22" s="199">
        <v>0</v>
      </c>
      <c r="H22" s="199">
        <v>0</v>
      </c>
      <c r="I22" s="468">
        <f>INPUT!$K$18</f>
        <v>0</v>
      </c>
      <c r="J22" s="200">
        <v>0</v>
      </c>
      <c r="K22" s="200">
        <f>IF(AND(INPUT!$K$16="CPS"),ROUND(I22*0.1, 0),0)</f>
        <v>0</v>
      </c>
      <c r="L22" s="198">
        <v>0</v>
      </c>
      <c r="M22" s="198">
        <v>0</v>
      </c>
      <c r="N22" s="198">
        <v>0</v>
      </c>
      <c r="O22" s="198">
        <v>0</v>
      </c>
      <c r="P22" s="198">
        <v>0</v>
      </c>
      <c r="Q22" s="198">
        <v>0</v>
      </c>
      <c r="R22" s="198">
        <f>INPUT!$K$27</f>
        <v>0</v>
      </c>
      <c r="S22" s="542">
        <f>ROUND(R22*0.04, 0)</f>
        <v>0</v>
      </c>
      <c r="U22" s="290"/>
    </row>
    <row r="23" spans="1:26" ht="18" customHeight="1" thickTop="1" thickBot="1">
      <c r="A23" s="388" t="s">
        <v>88</v>
      </c>
      <c r="B23" s="745">
        <v>0</v>
      </c>
      <c r="C23" s="746"/>
      <c r="D23" s="87">
        <v>0</v>
      </c>
      <c r="E23" s="87">
        <v>0</v>
      </c>
      <c r="F23" s="87">
        <v>0</v>
      </c>
      <c r="G23" s="140">
        <v>0</v>
      </c>
      <c r="H23" s="93">
        <v>0</v>
      </c>
      <c r="I23" s="469">
        <f>INPUT!K24</f>
        <v>0</v>
      </c>
      <c r="J23" s="94">
        <v>0</v>
      </c>
      <c r="K23" s="94">
        <v>0</v>
      </c>
      <c r="L23" s="87">
        <v>0</v>
      </c>
      <c r="M23" s="87">
        <v>0</v>
      </c>
      <c r="N23" s="87">
        <v>0</v>
      </c>
      <c r="O23" s="87">
        <v>0</v>
      </c>
      <c r="P23" s="87">
        <v>0</v>
      </c>
      <c r="Q23" s="87">
        <v>0</v>
      </c>
      <c r="R23" s="87">
        <v>0</v>
      </c>
      <c r="S23" s="86">
        <v>0</v>
      </c>
      <c r="U23" s="290"/>
    </row>
    <row r="24" spans="1:26" ht="28.5" customHeight="1" thickTop="1" thickBot="1">
      <c r="A24" s="544" t="s">
        <v>105</v>
      </c>
      <c r="B24" s="747">
        <v>0</v>
      </c>
      <c r="C24" s="748"/>
      <c r="D24" s="88">
        <v>0</v>
      </c>
      <c r="E24" s="88">
        <v>0</v>
      </c>
      <c r="F24" s="88">
        <v>0</v>
      </c>
      <c r="G24" s="174">
        <v>0</v>
      </c>
      <c r="H24" s="467">
        <v>0</v>
      </c>
      <c r="I24" s="469">
        <f>INPUT!K25</f>
        <v>0</v>
      </c>
      <c r="J24" s="95">
        <v>0</v>
      </c>
      <c r="K24" s="95">
        <v>0</v>
      </c>
      <c r="L24" s="88">
        <v>0</v>
      </c>
      <c r="M24" s="88">
        <v>0</v>
      </c>
      <c r="N24" s="88">
        <v>0</v>
      </c>
      <c r="O24" s="88">
        <v>0</v>
      </c>
      <c r="P24" s="88">
        <v>0</v>
      </c>
      <c r="Q24" s="88">
        <v>0</v>
      </c>
      <c r="R24" s="88">
        <v>0</v>
      </c>
      <c r="S24" s="142">
        <v>0</v>
      </c>
      <c r="U24" s="290"/>
    </row>
    <row r="25" spans="1:26" ht="24" customHeight="1" thickTop="1" thickBot="1">
      <c r="A25" s="283" t="s">
        <v>375</v>
      </c>
      <c r="B25" s="745">
        <v>0</v>
      </c>
      <c r="C25" s="746"/>
      <c r="D25" s="143">
        <v>0</v>
      </c>
      <c r="E25" s="143">
        <v>0</v>
      </c>
      <c r="F25" s="143">
        <v>0</v>
      </c>
      <c r="G25" s="143">
        <v>0</v>
      </c>
      <c r="H25" s="143">
        <v>0</v>
      </c>
      <c r="I25" s="469">
        <f>INPUT!K21</f>
        <v>0</v>
      </c>
      <c r="J25" s="94">
        <v>0</v>
      </c>
      <c r="K25" s="94">
        <v>0</v>
      </c>
      <c r="L25" s="87">
        <v>0</v>
      </c>
      <c r="M25" s="87">
        <v>0</v>
      </c>
      <c r="N25" s="87">
        <v>0</v>
      </c>
      <c r="O25" s="87">
        <v>0</v>
      </c>
      <c r="P25" s="87">
        <v>0</v>
      </c>
      <c r="Q25" s="87">
        <v>0</v>
      </c>
      <c r="R25" s="87">
        <v>0</v>
      </c>
      <c r="S25" s="86">
        <v>0</v>
      </c>
      <c r="U25" s="290"/>
    </row>
    <row r="26" spans="1:26" ht="25.5" customHeight="1" thickTop="1" thickBot="1">
      <c r="A26" s="392" t="s">
        <v>197</v>
      </c>
      <c r="B26" s="751">
        <f>SUM(B21:B24)-B25</f>
        <v>0</v>
      </c>
      <c r="C26" s="752"/>
      <c r="D26" s="188">
        <f t="shared" ref="D26:I26" si="14">SUM(D21:D24)-D25</f>
        <v>0</v>
      </c>
      <c r="E26" s="188">
        <f t="shared" si="14"/>
        <v>0</v>
      </c>
      <c r="F26" s="188">
        <f t="shared" si="14"/>
        <v>0</v>
      </c>
      <c r="G26" s="188">
        <f t="shared" si="14"/>
        <v>0</v>
      </c>
      <c r="H26" s="188">
        <f t="shared" si="14"/>
        <v>0</v>
      </c>
      <c r="I26" s="188">
        <f t="shared" si="14"/>
        <v>0</v>
      </c>
      <c r="J26" s="188">
        <f t="shared" ref="J26:Q26" si="15">SUM(J21:J25)</f>
        <v>0</v>
      </c>
      <c r="K26" s="188">
        <f t="shared" si="15"/>
        <v>0</v>
      </c>
      <c r="L26" s="188">
        <f t="shared" si="15"/>
        <v>0</v>
      </c>
      <c r="M26" s="188">
        <f t="shared" si="15"/>
        <v>0</v>
      </c>
      <c r="N26" s="188">
        <f t="shared" si="15"/>
        <v>0</v>
      </c>
      <c r="O26" s="188">
        <f t="shared" si="15"/>
        <v>0</v>
      </c>
      <c r="P26" s="188">
        <f t="shared" si="15"/>
        <v>0</v>
      </c>
      <c r="Q26" s="188">
        <f t="shared" si="15"/>
        <v>0</v>
      </c>
      <c r="R26" s="188">
        <f>SUM(R21:R25)</f>
        <v>0</v>
      </c>
      <c r="S26" s="188">
        <f>SUM(S21:S25)</f>
        <v>0</v>
      </c>
      <c r="U26" s="290"/>
      <c r="Z26" s="132"/>
    </row>
    <row r="27" spans="1:26" ht="21" customHeight="1" thickTop="1">
      <c r="A27" s="792" t="s">
        <v>521</v>
      </c>
      <c r="B27" s="793"/>
      <c r="C27" s="793"/>
      <c r="D27" s="793"/>
      <c r="E27" s="793"/>
      <c r="F27" s="793"/>
      <c r="G27" s="793"/>
      <c r="H27" s="793"/>
      <c r="I27" s="793"/>
      <c r="J27" s="793"/>
      <c r="K27" s="793"/>
      <c r="L27" s="793"/>
      <c r="M27" s="793"/>
      <c r="N27" s="793"/>
      <c r="O27" s="793"/>
      <c r="P27" s="793"/>
      <c r="Q27" s="793"/>
      <c r="R27" s="793"/>
      <c r="S27" s="794"/>
      <c r="T27" s="290"/>
      <c r="U27" s="290"/>
      <c r="Z27" s="132"/>
    </row>
    <row r="28" spans="1:26" ht="21" customHeight="1">
      <c r="A28" s="780" t="s">
        <v>522</v>
      </c>
      <c r="B28" s="781"/>
      <c r="C28" s="781"/>
      <c r="D28" s="781"/>
      <c r="E28" s="781"/>
      <c r="F28" s="781"/>
      <c r="G28" s="782"/>
      <c r="H28" s="411"/>
      <c r="I28" s="420">
        <f>SUM(I26*1)</f>
        <v>0</v>
      </c>
      <c r="J28" s="305"/>
      <c r="K28" s="305"/>
      <c r="L28" s="799" t="s">
        <v>52</v>
      </c>
      <c r="M28" s="800"/>
      <c r="N28" s="800"/>
      <c r="O28" s="414"/>
      <c r="P28" s="306">
        <f>INPUT!$AC$6</f>
        <v>0</v>
      </c>
      <c r="Q28" s="307"/>
      <c r="R28" s="308"/>
      <c r="S28" s="309"/>
      <c r="T28" s="807"/>
      <c r="U28" s="808"/>
      <c r="V28" s="421"/>
      <c r="W28" s="132"/>
      <c r="Z28" s="132"/>
    </row>
    <row r="29" spans="1:26" ht="21" customHeight="1">
      <c r="A29" s="310" t="s">
        <v>86</v>
      </c>
      <c r="B29" s="311"/>
      <c r="C29" s="311"/>
      <c r="D29" s="311"/>
      <c r="E29" s="312"/>
      <c r="F29" s="313"/>
      <c r="G29" s="91">
        <f>IF(AND(INPUT!$AC$6=0), IF(AND(INPUT!$K$17&gt;0), (E26-E20),0), 0)</f>
        <v>0</v>
      </c>
      <c r="H29" s="314"/>
      <c r="I29" s="426">
        <f>SUM(+I28)-Form!$H$16</f>
        <v>0</v>
      </c>
      <c r="J29" s="315"/>
      <c r="K29" s="316"/>
      <c r="L29" s="762" t="s">
        <v>221</v>
      </c>
      <c r="M29" s="763"/>
      <c r="N29" s="763"/>
      <c r="O29" s="409"/>
      <c r="P29" s="530">
        <f>IF(AND(K26&gt;0),IF(AND(K26&gt;50000), K26-50000, 0), J26)</f>
        <v>0</v>
      </c>
      <c r="Q29" s="318"/>
      <c r="R29" s="319"/>
      <c r="S29" s="320"/>
      <c r="T29" s="809"/>
      <c r="U29" s="810"/>
      <c r="V29" s="423"/>
      <c r="W29" s="132"/>
      <c r="Z29" s="133"/>
    </row>
    <row r="30" spans="1:26" ht="15.75" customHeight="1">
      <c r="A30" s="759" t="s">
        <v>42</v>
      </c>
      <c r="B30" s="760"/>
      <c r="C30" s="760"/>
      <c r="D30" s="760"/>
      <c r="E30" s="760"/>
      <c r="F30" s="761"/>
      <c r="G30" s="57">
        <f>$P$21</f>
        <v>0</v>
      </c>
      <c r="H30" s="298"/>
      <c r="I30" s="420">
        <f>SUM(+I29)-(G30)</f>
        <v>0</v>
      </c>
      <c r="J30" s="321"/>
      <c r="K30" s="321"/>
      <c r="L30" s="797" t="s">
        <v>469</v>
      </c>
      <c r="M30" s="798"/>
      <c r="N30" s="798"/>
      <c r="O30" s="413"/>
      <c r="P30" s="531">
        <f>SUM(L26+M26)</f>
        <v>0</v>
      </c>
      <c r="Q30" s="323"/>
      <c r="R30" s="324"/>
      <c r="S30" s="320"/>
      <c r="T30" s="807"/>
      <c r="U30" s="808"/>
      <c r="V30" s="421"/>
      <c r="W30" s="132"/>
      <c r="Z30" s="132"/>
    </row>
    <row r="31" spans="1:26" ht="15.75" customHeight="1">
      <c r="A31" s="550" t="s">
        <v>482</v>
      </c>
      <c r="B31" s="551"/>
      <c r="C31" s="551"/>
      <c r="D31" s="551"/>
      <c r="E31" s="551"/>
      <c r="F31" s="552"/>
      <c r="G31" s="57">
        <v>50000</v>
      </c>
      <c r="H31" s="298"/>
      <c r="I31" s="420">
        <f>IF((SUM(+I30)-G31)&gt;0, SUM(+I30)-G31, 0)</f>
        <v>0</v>
      </c>
      <c r="J31" s="321"/>
      <c r="K31" s="321"/>
      <c r="L31" s="548"/>
      <c r="M31" s="549"/>
      <c r="N31" s="549"/>
      <c r="O31" s="549"/>
      <c r="P31" s="531"/>
      <c r="Q31" s="323"/>
      <c r="R31" s="324"/>
      <c r="S31" s="320"/>
      <c r="T31" s="546"/>
      <c r="U31" s="547"/>
      <c r="V31" s="421"/>
      <c r="W31" s="132"/>
      <c r="Z31" s="132"/>
    </row>
    <row r="32" spans="1:26" ht="15.75" customHeight="1">
      <c r="A32" s="759" t="s">
        <v>492</v>
      </c>
      <c r="B32" s="760"/>
      <c r="C32" s="760"/>
      <c r="D32" s="760"/>
      <c r="E32" s="760"/>
      <c r="F32" s="761"/>
      <c r="G32" s="57">
        <f>IF(AND(INPUT!$R$10&gt;0), MIN(MIN((INPUT!$R$10*12), H26), 38400),0)</f>
        <v>0</v>
      </c>
      <c r="H32" s="298"/>
      <c r="I32" s="420">
        <f>SUM(+I31)-(G32)</f>
        <v>0</v>
      </c>
      <c r="J32" s="321"/>
      <c r="K32" s="321"/>
      <c r="L32" s="811"/>
      <c r="M32" s="812"/>
      <c r="N32" s="812"/>
      <c r="O32" s="813"/>
      <c r="P32" s="531"/>
      <c r="Q32" s="323"/>
      <c r="R32" s="324"/>
      <c r="S32" s="320"/>
      <c r="T32" s="415"/>
      <c r="U32" s="416"/>
      <c r="V32" s="421"/>
      <c r="W32" s="132"/>
      <c r="Z32" s="132"/>
    </row>
    <row r="33" spans="1:26" ht="15.75" customHeight="1">
      <c r="A33" s="789" t="s">
        <v>46</v>
      </c>
      <c r="B33" s="790"/>
      <c r="C33" s="790"/>
      <c r="D33" s="790"/>
      <c r="E33" s="790"/>
      <c r="F33" s="791"/>
      <c r="G33" s="91">
        <f>INPUT!$AC$6</f>
        <v>0</v>
      </c>
      <c r="H33" s="314"/>
      <c r="I33" s="422">
        <f>SUM(+I32)-(G33)</f>
        <v>0</v>
      </c>
      <c r="J33" s="325"/>
      <c r="K33" s="326"/>
      <c r="L33" s="762" t="s">
        <v>55</v>
      </c>
      <c r="M33" s="763"/>
      <c r="N33" s="763"/>
      <c r="O33" s="764"/>
      <c r="P33" s="530">
        <f>INPUT!$AC$7</f>
        <v>0</v>
      </c>
      <c r="Q33" s="318"/>
      <c r="R33" s="319"/>
      <c r="S33" s="327"/>
      <c r="T33" s="807"/>
      <c r="U33" s="808"/>
      <c r="V33" s="421"/>
      <c r="W33" s="133"/>
      <c r="Z33" s="132"/>
    </row>
    <row r="34" spans="1:26" ht="15" customHeight="1">
      <c r="A34" s="765" t="s">
        <v>204</v>
      </c>
      <c r="B34" s="766"/>
      <c r="C34" s="766"/>
      <c r="D34" s="766"/>
      <c r="E34" s="766"/>
      <c r="F34" s="767"/>
      <c r="G34" s="178">
        <f>$P$52</f>
        <v>0</v>
      </c>
      <c r="H34" s="328"/>
      <c r="I34" s="420">
        <f>IF(AND(I29=0),0,+SUM(+I33)-(G34))</f>
        <v>0</v>
      </c>
      <c r="J34" s="327"/>
      <c r="K34" s="329"/>
      <c r="L34" s="330" t="s">
        <v>56</v>
      </c>
      <c r="M34" s="331"/>
      <c r="N34" s="331"/>
      <c r="O34" s="413"/>
      <c r="P34" s="532">
        <f>INPUT!$AC$8</f>
        <v>0</v>
      </c>
      <c r="Q34" s="332"/>
      <c r="R34" s="324"/>
      <c r="S34" s="327"/>
      <c r="T34" s="807"/>
      <c r="U34" s="808"/>
      <c r="V34" s="421"/>
      <c r="W34" s="132"/>
      <c r="Z34" s="134"/>
    </row>
    <row r="35" spans="1:26" ht="29.25" customHeight="1">
      <c r="A35" s="786" t="s">
        <v>338</v>
      </c>
      <c r="B35" s="787"/>
      <c r="C35" s="787"/>
      <c r="D35" s="787"/>
      <c r="E35" s="787"/>
      <c r="F35" s="788"/>
      <c r="G35" s="91">
        <f>IF(AND(P43&gt;150000),(150000+P40),(IF(AND(P43&lt;150000),(P43))))</f>
        <v>0</v>
      </c>
      <c r="H35" s="314"/>
      <c r="I35" s="422">
        <f>IF(AND(I29=0),0,+SUM(+I34)-(G35))</f>
        <v>0</v>
      </c>
      <c r="J35" s="325"/>
      <c r="K35" s="326"/>
      <c r="L35" s="762" t="s">
        <v>61</v>
      </c>
      <c r="M35" s="763"/>
      <c r="N35" s="763"/>
      <c r="O35" s="409"/>
      <c r="P35" s="317">
        <f>INPUT!$AC$9</f>
        <v>0</v>
      </c>
      <c r="Q35" s="318"/>
      <c r="R35" s="319"/>
      <c r="S35" s="327"/>
      <c r="T35" s="807"/>
      <c r="U35" s="808"/>
      <c r="V35" s="421"/>
      <c r="W35" s="132"/>
      <c r="Z35" s="132"/>
    </row>
    <row r="36" spans="1:26" ht="17.25" customHeight="1">
      <c r="A36" s="759" t="s">
        <v>47</v>
      </c>
      <c r="B36" s="760"/>
      <c r="C36" s="760"/>
      <c r="D36" s="760"/>
      <c r="E36" s="760"/>
      <c r="F36" s="761"/>
      <c r="G36" s="333"/>
      <c r="H36" s="333"/>
      <c r="I36" s="420">
        <f>SUM( I35*1)</f>
        <v>0</v>
      </c>
      <c r="J36" s="327"/>
      <c r="K36" s="329"/>
      <c r="L36" s="797" t="s">
        <v>62</v>
      </c>
      <c r="M36" s="798"/>
      <c r="N36" s="798"/>
      <c r="O36" s="413"/>
      <c r="P36" s="322">
        <f>INPUT!$AC$10</f>
        <v>0</v>
      </c>
      <c r="Q36" s="323"/>
      <c r="R36" s="324"/>
      <c r="S36" s="334"/>
      <c r="T36" s="807"/>
      <c r="U36" s="808"/>
      <c r="V36" s="421"/>
      <c r="W36" s="134"/>
      <c r="Z36" s="132"/>
    </row>
    <row r="37" spans="1:26" ht="27.75" customHeight="1">
      <c r="A37" s="774" t="s">
        <v>419</v>
      </c>
      <c r="B37" s="775"/>
      <c r="C37" s="775"/>
      <c r="D37" s="775"/>
      <c r="E37" s="775"/>
      <c r="F37" s="776"/>
      <c r="G37" s="335"/>
      <c r="H37" s="335"/>
      <c r="I37" s="422">
        <f>ROUNDUP(I36*1,-1)</f>
        <v>0</v>
      </c>
      <c r="J37" s="325"/>
      <c r="K37" s="336"/>
      <c r="L37" s="763" t="s">
        <v>83</v>
      </c>
      <c r="M37" s="763"/>
      <c r="N37" s="763"/>
      <c r="O37" s="764"/>
      <c r="P37" s="337">
        <f>INPUT!$AC$11</f>
        <v>0</v>
      </c>
      <c r="Q37" s="338"/>
      <c r="R37" s="319"/>
      <c r="S37" s="327"/>
      <c r="T37" s="820"/>
      <c r="U37" s="821"/>
      <c r="V37" s="421"/>
      <c r="W37" s="132"/>
      <c r="Z37" s="132"/>
    </row>
    <row r="38" spans="1:26" ht="27" customHeight="1">
      <c r="A38" s="768" t="s">
        <v>53</v>
      </c>
      <c r="B38" s="769"/>
      <c r="C38" s="769"/>
      <c r="D38" s="769"/>
      <c r="E38" s="769"/>
      <c r="F38" s="770"/>
      <c r="G38" s="339"/>
      <c r="H38" s="339"/>
      <c r="I38" s="424" t="str">
        <f>IF(AND(I37&lt;=250000),"NIL TAX",IF(AND(+A1="Mr.",I37&gt;250000,+I37&lt;=500000),ROUND((I37-250000)*0.05, 0),IF(AND(+A1="Ms.",I37&gt;250000,+I37&lt;=500000),ROUND((I37-250000)*0.05, 0),IF(AND(+A1="Mr.",I37&gt;500000,+I37&lt;=1000000),(I37-500000)*0.2+12500,IF(AND(+A1="Ms.",I37&gt;500000,+I37&lt;=1000000),(I37-500000)*0.2+12500,IF(AND(+A1="Mr.",I37&gt;1000000),(I37-1000000)*0.3+112500,IF(AND(+A1="Ms.",I37&gt;1000000),(I37-1000000)*0.3)+112500))))))</f>
        <v>NIL TAX</v>
      </c>
      <c r="J38" s="327"/>
      <c r="K38" s="329"/>
      <c r="L38" s="771" t="s">
        <v>336</v>
      </c>
      <c r="M38" s="772"/>
      <c r="N38" s="772"/>
      <c r="O38" s="773"/>
      <c r="P38" s="531">
        <f>INPUT!$AC$5</f>
        <v>0</v>
      </c>
      <c r="Q38" s="323"/>
      <c r="R38" s="324"/>
      <c r="S38" s="327"/>
      <c r="T38" s="807"/>
      <c r="U38" s="808"/>
      <c r="V38" s="421"/>
      <c r="W38" s="133"/>
      <c r="Z38" s="132"/>
    </row>
    <row r="39" spans="1:26" ht="27" customHeight="1">
      <c r="A39" s="340" t="s">
        <v>500</v>
      </c>
      <c r="B39" s="341"/>
      <c r="C39" s="341"/>
      <c r="D39" s="341"/>
      <c r="E39" s="341"/>
      <c r="F39" s="342"/>
      <c r="G39" s="343"/>
      <c r="H39" s="344"/>
      <c r="I39" s="424">
        <f>IF(AND(I38="NIL TAX"),0,IF(AND(I37&gt;=250000, I37&lt;=500000),12500,0))</f>
        <v>0</v>
      </c>
      <c r="J39" s="325"/>
      <c r="K39" s="345"/>
      <c r="L39" s="763" t="s">
        <v>84</v>
      </c>
      <c r="M39" s="763"/>
      <c r="N39" s="763"/>
      <c r="O39" s="764"/>
      <c r="P39" s="530">
        <f>INPUT!$AC$12</f>
        <v>0</v>
      </c>
      <c r="Q39" s="318"/>
      <c r="R39" s="319"/>
      <c r="S39" s="327"/>
      <c r="T39" s="807"/>
      <c r="U39" s="808"/>
      <c r="V39" s="421"/>
      <c r="W39" s="132"/>
      <c r="Z39" s="135"/>
    </row>
    <row r="40" spans="1:26" ht="24.75" customHeight="1">
      <c r="A40" s="346" t="s">
        <v>48</v>
      </c>
      <c r="B40" s="347"/>
      <c r="C40" s="347"/>
      <c r="D40" s="347"/>
      <c r="E40" s="347"/>
      <c r="F40" s="348"/>
      <c r="G40" s="335"/>
      <c r="H40" s="335"/>
      <c r="I40" s="422">
        <f>IF(AND(I38="NIL TAX"),0,IF(AND(ROUND((I38-I39),0)&gt;0), ROUND((I38-I39),0), 0))</f>
        <v>0</v>
      </c>
      <c r="J40" s="327"/>
      <c r="K40" s="329"/>
      <c r="L40" s="817" t="s">
        <v>498</v>
      </c>
      <c r="M40" s="818"/>
      <c r="N40" s="818"/>
      <c r="O40" s="819"/>
      <c r="P40" s="531">
        <f>INPUT!$AC$13</f>
        <v>0</v>
      </c>
      <c r="Q40" s="323"/>
      <c r="R40" s="324"/>
      <c r="S40" s="327"/>
      <c r="T40" s="807"/>
      <c r="U40" s="808"/>
      <c r="V40" s="421"/>
      <c r="W40" s="132"/>
      <c r="Z40" s="136"/>
    </row>
    <row r="41" spans="1:26" ht="19.5" customHeight="1">
      <c r="A41" s="349" t="s">
        <v>483</v>
      </c>
      <c r="B41" s="350"/>
      <c r="C41" s="350"/>
      <c r="D41" s="350"/>
      <c r="E41" s="350"/>
      <c r="F41" s="351"/>
      <c r="G41" s="352"/>
      <c r="H41" s="352"/>
      <c r="I41" s="425">
        <f>ROUND((I40*0.04),0)</f>
        <v>0</v>
      </c>
      <c r="J41" s="325"/>
      <c r="K41" s="345"/>
      <c r="L41" s="763" t="s">
        <v>499</v>
      </c>
      <c r="M41" s="763"/>
      <c r="N41" s="763"/>
      <c r="O41" s="764"/>
      <c r="P41" s="530">
        <f>INPUT!$AC$13</f>
        <v>0</v>
      </c>
      <c r="Q41" s="318"/>
      <c r="R41" s="319"/>
      <c r="S41" s="327"/>
      <c r="T41" s="807"/>
      <c r="U41" s="808"/>
      <c r="V41" s="421"/>
      <c r="W41" s="134"/>
    </row>
    <row r="42" spans="1:26" ht="20.25" customHeight="1">
      <c r="A42" s="346" t="s">
        <v>49</v>
      </c>
      <c r="B42" s="347"/>
      <c r="C42" s="347"/>
      <c r="D42" s="347"/>
      <c r="E42" s="347"/>
      <c r="F42" s="348"/>
      <c r="G42" s="353"/>
      <c r="H42" s="353"/>
      <c r="I42" s="426">
        <f>IF(AND(I40:I41)&gt;0,(I40+I41),("NIL TAX"))</f>
        <v>0</v>
      </c>
      <c r="J42" s="327"/>
      <c r="K42" s="329"/>
      <c r="L42" s="797"/>
      <c r="M42" s="798"/>
      <c r="N42" s="798"/>
      <c r="O42" s="816"/>
      <c r="P42" s="533">
        <v>0</v>
      </c>
      <c r="Q42" s="354"/>
      <c r="R42" s="302"/>
      <c r="S42" s="327"/>
      <c r="T42" s="820"/>
      <c r="U42" s="821"/>
      <c r="V42" s="421"/>
      <c r="W42" s="132"/>
    </row>
    <row r="43" spans="1:26" ht="24.75" customHeight="1">
      <c r="A43" s="349" t="s">
        <v>523</v>
      </c>
      <c r="B43" s="350"/>
      <c r="C43" s="350"/>
      <c r="D43" s="350"/>
      <c r="E43" s="350"/>
      <c r="F43" s="351"/>
      <c r="G43" s="352"/>
      <c r="H43" s="355"/>
      <c r="I43" s="427">
        <f>IF(AND(I29=0),0,($R$26))</f>
        <v>0</v>
      </c>
      <c r="J43" s="325"/>
      <c r="K43" s="326"/>
      <c r="L43" s="356" t="s">
        <v>107</v>
      </c>
      <c r="M43" s="357"/>
      <c r="N43" s="357"/>
      <c r="O43" s="358"/>
      <c r="P43" s="359">
        <f>SUM(P29:P42)</f>
        <v>0</v>
      </c>
      <c r="Q43" s="360"/>
      <c r="R43" s="325"/>
      <c r="S43" s="327"/>
      <c r="T43" s="290"/>
      <c r="U43" s="290"/>
    </row>
    <row r="44" spans="1:26" ht="23.25" customHeight="1">
      <c r="A44" s="349" t="s">
        <v>524</v>
      </c>
      <c r="B44" s="350"/>
      <c r="C44" s="350"/>
      <c r="D44" s="350"/>
      <c r="E44" s="350"/>
      <c r="F44" s="351"/>
      <c r="G44" s="361"/>
      <c r="H44" s="362"/>
      <c r="I44" s="427">
        <f>IF(AND(I30=0),0,($S$26))</f>
        <v>0</v>
      </c>
      <c r="J44" s="363"/>
      <c r="K44" s="363"/>
      <c r="L44" s="364"/>
      <c r="M44" s="365" t="s">
        <v>203</v>
      </c>
      <c r="N44" s="366"/>
      <c r="O44" s="366"/>
      <c r="P44" s="367"/>
      <c r="Q44" s="367"/>
      <c r="R44" s="302"/>
      <c r="S44" s="327"/>
      <c r="T44" s="290"/>
      <c r="U44" s="290"/>
    </row>
    <row r="45" spans="1:26" ht="21.75" customHeight="1">
      <c r="A45" s="340" t="s">
        <v>242</v>
      </c>
      <c r="B45" s="341"/>
      <c r="C45" s="341"/>
      <c r="D45" s="341"/>
      <c r="E45" s="341"/>
      <c r="F45" s="342"/>
      <c r="G45" s="343"/>
      <c r="H45" s="344"/>
      <c r="I45" s="428">
        <v>0</v>
      </c>
      <c r="J45" s="368"/>
      <c r="K45" s="369"/>
      <c r="L45" s="370"/>
      <c r="M45" s="371" t="s">
        <v>50</v>
      </c>
      <c r="N45" s="372"/>
      <c r="O45" s="372"/>
      <c r="P45" s="534">
        <f>IF(AND(INPUT!$AC$16+Q26&gt;25000), 25000, INPUT!$AC$16+Q26)</f>
        <v>0</v>
      </c>
      <c r="Q45" s="373"/>
      <c r="R45" s="302"/>
      <c r="S45" s="327"/>
      <c r="T45" s="822"/>
      <c r="U45" s="823"/>
      <c r="V45" s="429"/>
    </row>
    <row r="46" spans="1:26" ht="21.75" customHeight="1">
      <c r="A46" s="374" t="s">
        <v>370</v>
      </c>
      <c r="B46" s="374"/>
      <c r="C46" s="374"/>
      <c r="D46" s="374"/>
      <c r="E46" s="375"/>
      <c r="F46" s="374"/>
      <c r="G46" s="368"/>
      <c r="H46" s="368"/>
      <c r="I46" s="430">
        <f>ROUND(SUM(I42)-(I43+I44+I45), 0)</f>
        <v>0</v>
      </c>
      <c r="J46" s="302"/>
      <c r="K46" s="302"/>
      <c r="L46" s="370"/>
      <c r="M46" s="371" t="s">
        <v>200</v>
      </c>
      <c r="N46" s="372"/>
      <c r="O46" s="372"/>
      <c r="P46" s="534">
        <f>INPUT!$AC$17</f>
        <v>0</v>
      </c>
      <c r="Q46" s="373"/>
      <c r="R46" s="302"/>
      <c r="S46" s="327"/>
      <c r="T46" s="814"/>
      <c r="U46" s="815"/>
      <c r="V46" s="429"/>
    </row>
    <row r="47" spans="1:26" ht="15.75" customHeight="1">
      <c r="A47" s="374" t="s">
        <v>371</v>
      </c>
      <c r="B47" s="374"/>
      <c r="C47" s="374"/>
      <c r="D47" s="374"/>
      <c r="E47" s="375"/>
      <c r="F47" s="374"/>
      <c r="G47" s="368"/>
      <c r="H47" s="368"/>
      <c r="I47" s="430">
        <f>IF(AND(I46&gt;0), ROUND(I46/1.03, 0), 0)</f>
        <v>0</v>
      </c>
      <c r="J47" s="302"/>
      <c r="K47" s="302"/>
      <c r="L47" s="370"/>
      <c r="M47" s="371" t="s">
        <v>201</v>
      </c>
      <c r="N47" s="372"/>
      <c r="O47" s="372"/>
      <c r="P47" s="534">
        <f>INPUT!$AC$18</f>
        <v>0</v>
      </c>
      <c r="Q47" s="373"/>
      <c r="R47" s="302"/>
      <c r="S47" s="327"/>
      <c r="T47" s="814"/>
      <c r="U47" s="815"/>
      <c r="V47" s="429"/>
    </row>
    <row r="48" spans="1:26" ht="15.75" customHeight="1">
      <c r="A48" s="374" t="s">
        <v>372</v>
      </c>
      <c r="B48" s="374"/>
      <c r="C48" s="374"/>
      <c r="D48" s="374"/>
      <c r="E48" s="375"/>
      <c r="F48" s="374"/>
      <c r="G48" s="368"/>
      <c r="H48" s="368"/>
      <c r="I48" s="430">
        <f>ROUND(I47*0.03, 0)</f>
        <v>0</v>
      </c>
      <c r="J48" s="302"/>
      <c r="K48" s="302"/>
      <c r="L48" s="370"/>
      <c r="M48" s="371" t="s">
        <v>202</v>
      </c>
      <c r="N48" s="372"/>
      <c r="O48" s="372"/>
      <c r="P48" s="534">
        <f>INPUT!$AC$20</f>
        <v>0</v>
      </c>
      <c r="Q48" s="373"/>
      <c r="R48" s="302"/>
      <c r="S48" s="327"/>
      <c r="T48" s="814"/>
      <c r="U48" s="815"/>
      <c r="V48" s="429"/>
    </row>
    <row r="49" spans="1:22" ht="15.75" customHeight="1">
      <c r="A49" s="374"/>
      <c r="B49" s="374"/>
      <c r="C49" s="374"/>
      <c r="D49" s="374"/>
      <c r="E49" s="375"/>
      <c r="F49" s="374"/>
      <c r="G49" s="368"/>
      <c r="H49" s="368"/>
      <c r="I49" s="430"/>
      <c r="J49" s="302"/>
      <c r="K49" s="302"/>
      <c r="L49" s="370"/>
      <c r="M49" s="371" t="s">
        <v>429</v>
      </c>
      <c r="N49" s="372"/>
      <c r="O49" s="485"/>
      <c r="P49" s="535">
        <f>IF(AND(K26&gt;0),IF(AND(K26&gt;50000),50000, K26), 0)</f>
        <v>0</v>
      </c>
      <c r="Q49" s="373"/>
      <c r="R49" s="302"/>
      <c r="S49" s="327"/>
      <c r="T49" s="471"/>
      <c r="U49" s="472"/>
      <c r="V49" s="429"/>
    </row>
    <row r="50" spans="1:22" ht="18.75" customHeight="1">
      <c r="A50" s="376"/>
      <c r="B50" s="377"/>
      <c r="C50" s="377"/>
      <c r="D50" s="377"/>
      <c r="E50" s="377"/>
      <c r="F50" s="377"/>
      <c r="G50" s="377"/>
      <c r="H50" s="377"/>
      <c r="I50" s="378"/>
      <c r="J50" s="302"/>
      <c r="K50" s="302"/>
      <c r="L50" s="370"/>
      <c r="M50" s="379" t="s">
        <v>57</v>
      </c>
      <c r="N50" s="380"/>
      <c r="O50" s="381"/>
      <c r="P50" s="536">
        <f>INPUT!$AC$19</f>
        <v>0</v>
      </c>
      <c r="Q50" s="373"/>
      <c r="R50" s="302"/>
      <c r="S50" s="327"/>
      <c r="T50" s="814"/>
      <c r="U50" s="815"/>
      <c r="V50" s="429"/>
    </row>
    <row r="51" spans="1:22" ht="18.75" customHeight="1">
      <c r="A51" s="376"/>
      <c r="B51" s="377"/>
      <c r="C51" s="377"/>
      <c r="D51" s="377"/>
      <c r="E51" s="377"/>
      <c r="F51" s="377"/>
      <c r="G51" s="377"/>
      <c r="H51" s="377"/>
      <c r="I51" s="378"/>
      <c r="J51" s="302"/>
      <c r="K51" s="302"/>
      <c r="L51" s="370"/>
      <c r="M51" s="379" t="s">
        <v>509</v>
      </c>
      <c r="N51" s="380"/>
      <c r="O51" s="381"/>
      <c r="P51" s="536">
        <f>INPUT!$AC$21</f>
        <v>0</v>
      </c>
      <c r="Q51" s="373"/>
      <c r="R51" s="302"/>
      <c r="S51" s="327"/>
      <c r="T51" s="592"/>
      <c r="U51" s="593"/>
      <c r="V51" s="596"/>
    </row>
    <row r="52" spans="1:22" ht="17.25" customHeight="1">
      <c r="A52" s="382"/>
      <c r="B52" s="382"/>
      <c r="C52" s="382"/>
      <c r="D52" s="382"/>
      <c r="E52" s="382"/>
      <c r="F52" s="383"/>
      <c r="G52" s="382"/>
      <c r="H52" s="382"/>
      <c r="I52" s="378"/>
      <c r="J52" s="302"/>
      <c r="K52" s="302"/>
      <c r="L52" s="370"/>
      <c r="M52" s="384" t="s">
        <v>51</v>
      </c>
      <c r="N52" s="385"/>
      <c r="O52" s="386"/>
      <c r="P52" s="387">
        <f>SUM(P45:P50)</f>
        <v>0</v>
      </c>
      <c r="Q52" s="387"/>
      <c r="R52" s="302"/>
      <c r="S52" s="327"/>
      <c r="T52" s="814"/>
      <c r="U52" s="815"/>
      <c r="V52" s="431"/>
    </row>
    <row r="53" spans="1:22" ht="20.25" customHeight="1">
      <c r="A53" s="60"/>
      <c r="B53" s="60"/>
      <c r="C53" s="60"/>
      <c r="D53" s="60"/>
      <c r="E53" s="60"/>
      <c r="F53" s="61"/>
      <c r="G53" s="61"/>
      <c r="H53" s="61"/>
      <c r="I53" s="62"/>
      <c r="J53" s="58"/>
      <c r="K53" s="58"/>
      <c r="L53" s="63"/>
      <c r="M53" s="58"/>
      <c r="N53" s="58"/>
      <c r="O53" s="58"/>
      <c r="P53" s="58"/>
      <c r="Q53" s="58"/>
      <c r="R53" s="58"/>
      <c r="S53" s="59"/>
    </row>
    <row r="54" spans="1:22" ht="15" customHeight="1">
      <c r="J54" s="65"/>
      <c r="K54" s="65"/>
      <c r="L54" s="65"/>
      <c r="N54" s="64"/>
      <c r="O54" s="64"/>
    </row>
    <row r="55" spans="1:22" ht="15.95" customHeight="1">
      <c r="A55" s="66"/>
      <c r="B55" s="66"/>
      <c r="C55" s="66"/>
      <c r="D55" s="66"/>
      <c r="E55" s="66"/>
      <c r="F55" s="66"/>
      <c r="G55" s="66"/>
      <c r="H55" s="66"/>
      <c r="I55" s="67"/>
      <c r="J55" s="68"/>
      <c r="K55" s="68"/>
      <c r="L55" s="68"/>
      <c r="M55" s="68"/>
      <c r="N55" s="68"/>
      <c r="O55" s="68"/>
      <c r="P55" s="68"/>
      <c r="Q55" s="66"/>
    </row>
    <row r="56" spans="1:22" ht="15.95" customHeight="1">
      <c r="A56" s="67"/>
      <c r="B56" s="67"/>
      <c r="C56" s="67"/>
      <c r="D56" s="67"/>
      <c r="E56" s="67"/>
      <c r="F56" s="67"/>
      <c r="G56" s="69"/>
      <c r="H56" s="69"/>
      <c r="I56" s="69"/>
      <c r="J56" s="70"/>
      <c r="K56" s="70"/>
      <c r="N56" s="64"/>
      <c r="O56" s="64"/>
    </row>
    <row r="57" spans="1:22" ht="15.95" customHeight="1">
      <c r="A57" s="67"/>
      <c r="B57" s="67"/>
      <c r="C57" s="67"/>
      <c r="D57" s="67"/>
      <c r="E57" s="67"/>
      <c r="F57" s="69"/>
      <c r="G57" s="69"/>
      <c r="H57" s="69"/>
      <c r="I57" s="69"/>
      <c r="N57" s="71"/>
      <c r="O57" s="71"/>
    </row>
    <row r="58" spans="1:22" ht="15.95" customHeight="1">
      <c r="A58" s="67"/>
      <c r="B58" s="67"/>
      <c r="C58" s="67"/>
      <c r="D58" s="72"/>
      <c r="E58" s="67"/>
      <c r="F58" s="69"/>
      <c r="G58" s="69"/>
      <c r="H58" s="69"/>
      <c r="I58" s="69"/>
      <c r="N58" s="71"/>
      <c r="O58" s="71"/>
    </row>
    <row r="59" spans="1:22" ht="15.75" customHeight="1">
      <c r="A59" s="67"/>
      <c r="B59" s="67"/>
      <c r="C59" s="67"/>
      <c r="D59" s="67"/>
      <c r="E59" s="67"/>
      <c r="F59" s="67"/>
      <c r="G59" s="69"/>
      <c r="H59" s="69"/>
      <c r="I59" s="69"/>
      <c r="J59" s="73"/>
      <c r="K59" s="73"/>
      <c r="N59" s="71"/>
      <c r="O59" s="71"/>
    </row>
    <row r="60" spans="1:22" ht="17.100000000000001" customHeight="1">
      <c r="A60" s="74"/>
      <c r="B60" s="74"/>
      <c r="C60" s="74"/>
      <c r="D60" s="74"/>
      <c r="E60" s="74"/>
      <c r="F60" s="69"/>
      <c r="G60" s="75"/>
      <c r="H60" s="75"/>
      <c r="I60" s="69"/>
    </row>
    <row r="61" spans="1:22" ht="17.100000000000001" customHeight="1">
      <c r="A61" s="69"/>
      <c r="B61" s="69"/>
      <c r="C61" s="69"/>
      <c r="D61" s="69"/>
      <c r="E61" s="76"/>
      <c r="F61" s="69"/>
      <c r="G61" s="69"/>
      <c r="H61" s="69"/>
      <c r="I61" s="69"/>
    </row>
    <row r="62" spans="1:22" ht="17.100000000000001" customHeight="1"/>
  </sheetData>
  <sheetProtection password="C6AA" sheet="1" objects="1" scenarios="1"/>
  <mergeCells count="69">
    <mergeCell ref="T52:U52"/>
    <mergeCell ref="T36:U36"/>
    <mergeCell ref="T37:U37"/>
    <mergeCell ref="T45:U45"/>
    <mergeCell ref="T46:U46"/>
    <mergeCell ref="T48:U48"/>
    <mergeCell ref="T35:U35"/>
    <mergeCell ref="L32:O32"/>
    <mergeCell ref="L36:N36"/>
    <mergeCell ref="L37:O37"/>
    <mergeCell ref="T50:U50"/>
    <mergeCell ref="T47:U47"/>
    <mergeCell ref="L39:O39"/>
    <mergeCell ref="L41:O41"/>
    <mergeCell ref="L42:O42"/>
    <mergeCell ref="L40:O40"/>
    <mergeCell ref="T38:U38"/>
    <mergeCell ref="T39:U39"/>
    <mergeCell ref="T40:U40"/>
    <mergeCell ref="T41:U41"/>
    <mergeCell ref="T42:U42"/>
    <mergeCell ref="T28:U28"/>
    <mergeCell ref="T29:U29"/>
    <mergeCell ref="T30:U30"/>
    <mergeCell ref="T33:U33"/>
    <mergeCell ref="T34:U34"/>
    <mergeCell ref="E1:M1"/>
    <mergeCell ref="A28:G28"/>
    <mergeCell ref="B4:G4"/>
    <mergeCell ref="A35:F35"/>
    <mergeCell ref="A33:F33"/>
    <mergeCell ref="A27:S27"/>
    <mergeCell ref="B1:C1"/>
    <mergeCell ref="L30:N30"/>
    <mergeCell ref="L29:N29"/>
    <mergeCell ref="L28:N28"/>
    <mergeCell ref="J2:L2"/>
    <mergeCell ref="J4:R4"/>
    <mergeCell ref="A30:F30"/>
    <mergeCell ref="A32:F32"/>
    <mergeCell ref="A3:S3"/>
    <mergeCell ref="B14:C14"/>
    <mergeCell ref="A36:F36"/>
    <mergeCell ref="L33:O33"/>
    <mergeCell ref="A34:F34"/>
    <mergeCell ref="L35:N35"/>
    <mergeCell ref="A38:F38"/>
    <mergeCell ref="L38:O38"/>
    <mergeCell ref="A37:F37"/>
    <mergeCell ref="B6:C6"/>
    <mergeCell ref="B18:C18"/>
    <mergeCell ref="B19:C19"/>
    <mergeCell ref="B20:C20"/>
    <mergeCell ref="B22:C22"/>
    <mergeCell ref="B11:C11"/>
    <mergeCell ref="B10:C10"/>
    <mergeCell ref="B9:C9"/>
    <mergeCell ref="B8:C8"/>
    <mergeCell ref="B7:C7"/>
    <mergeCell ref="B13:C13"/>
    <mergeCell ref="B12:C12"/>
    <mergeCell ref="B15:C15"/>
    <mergeCell ref="B16:C16"/>
    <mergeCell ref="B17:C17"/>
    <mergeCell ref="B23:C23"/>
    <mergeCell ref="B24:C24"/>
    <mergeCell ref="B21:C21"/>
    <mergeCell ref="B25:C25"/>
    <mergeCell ref="B26:C26"/>
  </mergeCells>
  <phoneticPr fontId="0" type="noConversion"/>
  <conditionalFormatting sqref="B10">
    <cfRule type="expression" dxfId="24" priority="17" stopIfTrue="1">
      <formula>B10&gt;B9</formula>
    </cfRule>
    <cfRule type="expression" dxfId="23" priority="24" stopIfTrue="1">
      <formula>B10&gt;B9</formula>
    </cfRule>
    <cfRule type="expression" dxfId="22" priority="25" stopIfTrue="1">
      <formula>B10&gt;B9</formula>
    </cfRule>
    <cfRule type="expression" dxfId="21" priority="26" stopIfTrue="1">
      <formula>"B9&gt;B10"</formula>
    </cfRule>
    <cfRule type="expression" dxfId="20" priority="27" stopIfTrue="1">
      <formula>"B10&gt;"</formula>
    </cfRule>
    <cfRule type="cellIs" dxfId="19" priority="30" stopIfTrue="1" operator="greaterThan">
      <formula>"B9"</formula>
    </cfRule>
  </conditionalFormatting>
  <conditionalFormatting sqref="B7">
    <cfRule type="expression" dxfId="18" priority="18" stopIfTrue="1">
      <formula>B7&gt;B6</formula>
    </cfRule>
    <cfRule type="expression" dxfId="17" priority="22" stopIfTrue="1">
      <formula>B7&gt;B6</formula>
    </cfRule>
    <cfRule type="expression" dxfId="16" priority="23" stopIfTrue="1">
      <formula>B7&gt;B6</formula>
    </cfRule>
  </conditionalFormatting>
  <conditionalFormatting sqref="B13">
    <cfRule type="expression" dxfId="15" priority="16" stopIfTrue="1">
      <formula>B13&gt;B12</formula>
    </cfRule>
    <cfRule type="expression" dxfId="14" priority="21" stopIfTrue="1">
      <formula>B13&gt;B12</formula>
    </cfRule>
  </conditionalFormatting>
  <conditionalFormatting sqref="B16">
    <cfRule type="expression" dxfId="13" priority="15" stopIfTrue="1">
      <formula>B16&gt;B15</formula>
    </cfRule>
    <cfRule type="expression" dxfId="12" priority="20" stopIfTrue="1">
      <formula>B16&gt;B15</formula>
    </cfRule>
  </conditionalFormatting>
  <conditionalFormatting sqref="B13">
    <cfRule type="expression" dxfId="11" priority="8" stopIfTrue="1">
      <formula>B13&gt;B12</formula>
    </cfRule>
    <cfRule type="expression" dxfId="10" priority="9" stopIfTrue="1">
      <formula>B13&gt;B12</formula>
    </cfRule>
    <cfRule type="expression" dxfId="9" priority="10" stopIfTrue="1">
      <formula>B13&gt;B12</formula>
    </cfRule>
    <cfRule type="expression" dxfId="8" priority="11" stopIfTrue="1">
      <formula>"B9&gt;B10"</formula>
    </cfRule>
    <cfRule type="expression" dxfId="7" priority="12" stopIfTrue="1">
      <formula>"B10&gt;"</formula>
    </cfRule>
    <cfRule type="cellIs" dxfId="6" priority="14" stopIfTrue="1" operator="greaterThan">
      <formula>"B9"</formula>
    </cfRule>
  </conditionalFormatting>
  <conditionalFormatting sqref="B16">
    <cfRule type="expression" dxfId="5" priority="1" stopIfTrue="1">
      <formula>B16&gt;B15</formula>
    </cfRule>
    <cfRule type="expression" dxfId="4" priority="2" stopIfTrue="1">
      <formula>B16&gt;B15</formula>
    </cfRule>
    <cfRule type="expression" dxfId="3" priority="3" stopIfTrue="1">
      <formula>B16&gt;B15</formula>
    </cfRule>
    <cfRule type="expression" dxfId="2" priority="4" stopIfTrue="1">
      <formula>"B9&gt;B10"</formula>
    </cfRule>
    <cfRule type="expression" dxfId="1" priority="5" stopIfTrue="1">
      <formula>"B10&gt;"</formula>
    </cfRule>
    <cfRule type="cellIs" dxfId="0" priority="7" stopIfTrue="1" operator="greaterThan">
      <formula>"B9"</formula>
    </cfRule>
  </conditionalFormatting>
  <dataValidations count="1">
    <dataValidation type="whole" allowBlank="1" showInputMessage="1" showErrorMessage="1" error="To be deducted" sqref="R17">
      <formula1>0</formula1>
      <formula2>0</formula2>
    </dataValidation>
  </dataValidations>
  <printOptions horizontalCentered="1" verticalCentered="1"/>
  <pageMargins left="1.48" right="0.85" top="0.17" bottom="0.14000000000000001" header="0.12" footer="0.11"/>
  <pageSetup paperSize="9" scale="75" orientation="landscape" horizontalDpi="360" verticalDpi="360" r:id="rId1"/>
  <headerFooter alignWithMargins="0">
    <oddHeader>&amp;C1</oddHeader>
  </headerFooter>
  <cellWatches>
    <cellWatch r="I41"/>
    <cellWatch r="I26"/>
  </cellWatches>
  <legacyDrawing r:id="rId2"/>
</worksheet>
</file>

<file path=xl/worksheets/sheet3.xml><?xml version="1.0" encoding="utf-8"?>
<worksheet xmlns="http://schemas.openxmlformats.org/spreadsheetml/2006/main" xmlns:r="http://schemas.openxmlformats.org/officeDocument/2006/relationships">
  <sheetPr codeName="Sheet4" enableFormatConditionsCalculation="0">
    <tabColor indexed="11"/>
  </sheetPr>
  <dimension ref="A1:S29"/>
  <sheetViews>
    <sheetView workbookViewId="0">
      <selection activeCell="A3" sqref="A3"/>
    </sheetView>
  </sheetViews>
  <sheetFormatPr defaultRowHeight="12.75"/>
  <cols>
    <col min="1" max="1" width="12.28515625" style="14" customWidth="1"/>
    <col min="2" max="3" width="4.7109375" style="14" customWidth="1"/>
    <col min="4" max="4" width="9" style="14" customWidth="1"/>
    <col min="5" max="6" width="7.7109375" style="14" customWidth="1"/>
    <col min="7" max="7" width="6.7109375" style="14" customWidth="1"/>
    <col min="8" max="8" width="9.7109375" style="14" customWidth="1"/>
    <col min="9" max="9" width="11" style="14" customWidth="1"/>
    <col min="10" max="10" width="7.85546875" style="14" customWidth="1"/>
    <col min="11" max="11" width="7.5703125" style="14" customWidth="1"/>
    <col min="12" max="12" width="6.42578125" style="14" customWidth="1"/>
    <col min="13" max="14" width="6.28515625" style="14" customWidth="1"/>
    <col min="15" max="15" width="6.7109375" style="14" customWidth="1"/>
    <col min="16" max="16" width="6.5703125" style="14" customWidth="1"/>
    <col min="17" max="17" width="8.5703125" style="14" customWidth="1"/>
    <col min="18" max="18" width="7.42578125" style="14" customWidth="1"/>
    <col min="19" max="19" width="6.85546875" style="14" customWidth="1"/>
    <col min="20" max="16384" width="9.140625" style="14"/>
  </cols>
  <sheetData>
    <row r="1" spans="1:19" ht="18" customHeight="1">
      <c r="A1" s="840" t="s">
        <v>8</v>
      </c>
      <c r="B1" s="841"/>
      <c r="C1" s="841"/>
      <c r="D1" s="841"/>
      <c r="E1" s="841"/>
      <c r="F1" s="841"/>
      <c r="G1" s="841"/>
      <c r="H1" s="841"/>
      <c r="I1" s="841"/>
      <c r="J1" s="841"/>
      <c r="K1" s="841"/>
      <c r="L1" s="841"/>
      <c r="M1" s="841"/>
      <c r="N1" s="841"/>
      <c r="O1" s="841"/>
      <c r="P1" s="841"/>
      <c r="Q1" s="841"/>
      <c r="R1" s="841"/>
      <c r="S1" s="842"/>
    </row>
    <row r="2" spans="1:19" ht="18" customHeight="1">
      <c r="A2" s="843" t="s">
        <v>536</v>
      </c>
      <c r="B2" s="844"/>
      <c r="C2" s="844"/>
      <c r="D2" s="844"/>
      <c r="E2" s="844"/>
      <c r="F2" s="844"/>
      <c r="G2" s="844"/>
      <c r="H2" s="844"/>
      <c r="I2" s="844"/>
      <c r="J2" s="844"/>
      <c r="K2" s="844"/>
      <c r="L2" s="844"/>
      <c r="M2" s="844"/>
      <c r="N2" s="844"/>
      <c r="O2" s="844"/>
      <c r="P2" s="844"/>
      <c r="Q2" s="844"/>
      <c r="R2" s="844"/>
      <c r="S2" s="845"/>
    </row>
    <row r="3" spans="1:19" ht="18.75" customHeight="1">
      <c r="A3" s="271" t="str">
        <f>Master!$A$1</f>
        <v>Mr.</v>
      </c>
      <c r="B3" s="841">
        <f>Master!$B$1</f>
        <v>0</v>
      </c>
      <c r="C3" s="841"/>
      <c r="D3" s="841"/>
      <c r="E3" s="841"/>
      <c r="F3" s="841"/>
      <c r="G3" s="841"/>
      <c r="H3" s="841"/>
      <c r="I3" s="853" t="str">
        <f>Form!$A$4</f>
        <v xml:space="preserve">Designation         :             </v>
      </c>
      <c r="J3" s="853"/>
      <c r="K3" s="853"/>
      <c r="L3" s="853"/>
      <c r="M3" s="846">
        <f>INPUT!$K$5</f>
        <v>0</v>
      </c>
      <c r="N3" s="847"/>
      <c r="O3" s="847"/>
      <c r="P3" s="847"/>
      <c r="Q3" s="847"/>
      <c r="R3" s="847"/>
      <c r="S3" s="848"/>
    </row>
    <row r="4" spans="1:19" ht="15.75" customHeight="1" thickBot="1">
      <c r="A4" s="850" t="s">
        <v>9</v>
      </c>
      <c r="B4" s="851"/>
      <c r="C4" s="851"/>
      <c r="D4" s="851"/>
      <c r="E4" s="851"/>
      <c r="F4" s="851"/>
      <c r="G4" s="851"/>
      <c r="H4" s="851"/>
      <c r="I4" s="852"/>
      <c r="J4" s="849" t="s">
        <v>10</v>
      </c>
      <c r="K4" s="849"/>
      <c r="L4" s="849"/>
      <c r="M4" s="849"/>
      <c r="N4" s="849"/>
      <c r="O4" s="849"/>
      <c r="P4" s="849"/>
      <c r="Q4" s="849"/>
      <c r="R4" s="849"/>
      <c r="S4" s="849"/>
    </row>
    <row r="5" spans="1:19" ht="51" customHeight="1" thickTop="1" thickBot="1">
      <c r="A5" s="15" t="str">
        <f>Master!A5</f>
        <v>MONTH</v>
      </c>
      <c r="B5" s="836" t="str">
        <f>Master!B5</f>
        <v>PAY</v>
      </c>
      <c r="C5" s="837"/>
      <c r="D5" s="16" t="str">
        <f>Master!D5</f>
        <v>DA</v>
      </c>
      <c r="E5" s="16" t="str">
        <f>Master!E5</f>
        <v>HRA</v>
      </c>
      <c r="F5" s="16" t="str">
        <f>Master!F5</f>
        <v>CCA</v>
      </c>
      <c r="G5" s="189" t="str">
        <f>Master!G5</f>
        <v>MA</v>
      </c>
      <c r="H5" s="192" t="str">
        <f>Master!$H$5</f>
        <v>Conveyance Allow.</v>
      </c>
      <c r="I5" s="194" t="str">
        <f>Master!I5</f>
        <v>TOTAL</v>
      </c>
      <c r="J5" s="84" t="s">
        <v>194</v>
      </c>
      <c r="K5" s="84" t="s">
        <v>195</v>
      </c>
      <c r="L5" s="16" t="str">
        <f>Master!L5</f>
        <v>SPF</v>
      </c>
      <c r="M5" s="16" t="str">
        <f>Master!M5</f>
        <v>FBF</v>
      </c>
      <c r="N5" s="16" t="str">
        <f>Master!N5</f>
        <v>HBA</v>
      </c>
      <c r="O5" s="16" t="str">
        <f>Master!O5</f>
        <v>HBA int</v>
      </c>
      <c r="P5" s="17" t="str">
        <f>Master!P5</f>
        <v>P.TAX</v>
      </c>
      <c r="Q5" s="177" t="s">
        <v>104</v>
      </c>
      <c r="R5" s="54" t="str">
        <f>Master!R5</f>
        <v>I T</v>
      </c>
      <c r="S5" s="54" t="s">
        <v>366</v>
      </c>
    </row>
    <row r="6" spans="1:19" ht="18.95" customHeight="1" thickTop="1" thickBot="1">
      <c r="A6" s="18">
        <f>Master!A6</f>
        <v>45717</v>
      </c>
      <c r="B6" s="834">
        <f>Master!B6</f>
        <v>0</v>
      </c>
      <c r="C6" s="835"/>
      <c r="D6" s="19">
        <f>Master!D6</f>
        <v>0</v>
      </c>
      <c r="E6" s="19">
        <f>Master!E6</f>
        <v>0</v>
      </c>
      <c r="F6" s="19">
        <f>Master!F6</f>
        <v>0</v>
      </c>
      <c r="G6" s="100">
        <f>Master!G6</f>
        <v>0</v>
      </c>
      <c r="H6" s="100">
        <f>Master!H6</f>
        <v>0</v>
      </c>
      <c r="I6" s="195">
        <f>Master!I6</f>
        <v>0</v>
      </c>
      <c r="J6" s="53">
        <f>Master!$J$6</f>
        <v>0</v>
      </c>
      <c r="K6" s="53">
        <f>Master!K6</f>
        <v>0</v>
      </c>
      <c r="L6" s="19">
        <f>Master!L6</f>
        <v>0</v>
      </c>
      <c r="M6" s="19">
        <f>Master!M6</f>
        <v>0</v>
      </c>
      <c r="N6" s="20">
        <f>Master!N6</f>
        <v>0</v>
      </c>
      <c r="O6" s="21">
        <f>Master!O6</f>
        <v>0</v>
      </c>
      <c r="P6" s="100">
        <f>Master!P6</f>
        <v>0</v>
      </c>
      <c r="Q6" s="104">
        <f>Master!Q6</f>
        <v>0</v>
      </c>
      <c r="R6" s="102">
        <f>Master!R6</f>
        <v>0</v>
      </c>
      <c r="S6" s="102">
        <f>Master!S6</f>
        <v>0</v>
      </c>
    </row>
    <row r="7" spans="1:19" ht="18.95" customHeight="1" thickTop="1" thickBot="1">
      <c r="A7" s="18">
        <f>Master!A7</f>
        <v>45748</v>
      </c>
      <c r="B7" s="834">
        <f>Master!B7</f>
        <v>0</v>
      </c>
      <c r="C7" s="835"/>
      <c r="D7" s="19">
        <f>Master!D7</f>
        <v>0</v>
      </c>
      <c r="E7" s="19">
        <f>Master!E7</f>
        <v>0</v>
      </c>
      <c r="F7" s="19">
        <f>Master!F7</f>
        <v>0</v>
      </c>
      <c r="G7" s="100">
        <f>Master!G7</f>
        <v>0</v>
      </c>
      <c r="H7" s="100">
        <f>Master!H7</f>
        <v>0</v>
      </c>
      <c r="I7" s="195">
        <f>Master!I7</f>
        <v>0</v>
      </c>
      <c r="J7" s="53">
        <f>Master!$J$7</f>
        <v>0</v>
      </c>
      <c r="K7" s="53">
        <f>Master!K7</f>
        <v>0</v>
      </c>
      <c r="L7" s="19">
        <f>Master!L7</f>
        <v>0</v>
      </c>
      <c r="M7" s="19">
        <f>Master!M7</f>
        <v>0</v>
      </c>
      <c r="N7" s="20">
        <f>Master!N7</f>
        <v>0</v>
      </c>
      <c r="O7" s="99">
        <f>Master!O7</f>
        <v>0</v>
      </c>
      <c r="P7" s="100">
        <f>Master!P7</f>
        <v>0</v>
      </c>
      <c r="Q7" s="104">
        <f>Master!Q7</f>
        <v>0</v>
      </c>
      <c r="R7" s="102">
        <f>Master!R7</f>
        <v>0</v>
      </c>
      <c r="S7" s="102">
        <f>Master!S7</f>
        <v>0</v>
      </c>
    </row>
    <row r="8" spans="1:19" ht="18.95" customHeight="1" thickTop="1" thickBot="1">
      <c r="A8" s="18">
        <f>Master!A8</f>
        <v>45778</v>
      </c>
      <c r="B8" s="834">
        <f>Master!B8</f>
        <v>0</v>
      </c>
      <c r="C8" s="835"/>
      <c r="D8" s="19">
        <f>Master!D8</f>
        <v>0</v>
      </c>
      <c r="E8" s="19">
        <f>Master!E8</f>
        <v>0</v>
      </c>
      <c r="F8" s="19">
        <f>Master!F8</f>
        <v>0</v>
      </c>
      <c r="G8" s="100">
        <f>Master!G8</f>
        <v>0</v>
      </c>
      <c r="H8" s="100">
        <f>Master!H8</f>
        <v>0</v>
      </c>
      <c r="I8" s="195">
        <f>Master!I8</f>
        <v>0</v>
      </c>
      <c r="J8" s="53">
        <f>Master!$J$8</f>
        <v>0</v>
      </c>
      <c r="K8" s="53">
        <f>Master!K8</f>
        <v>0</v>
      </c>
      <c r="L8" s="19">
        <f>Master!L8</f>
        <v>0</v>
      </c>
      <c r="M8" s="19">
        <f>Master!M8</f>
        <v>0</v>
      </c>
      <c r="N8" s="20">
        <f>Master!N8</f>
        <v>0</v>
      </c>
      <c r="O8" s="21">
        <f>Master!O8</f>
        <v>0</v>
      </c>
      <c r="P8" s="100">
        <f>Master!P8</f>
        <v>0</v>
      </c>
      <c r="Q8" s="104">
        <f>Master!Q8</f>
        <v>0</v>
      </c>
      <c r="R8" s="102">
        <f>Master!R8</f>
        <v>0</v>
      </c>
      <c r="S8" s="102">
        <f>Master!S8</f>
        <v>0</v>
      </c>
    </row>
    <row r="9" spans="1:19" ht="18.95" customHeight="1" thickTop="1" thickBot="1">
      <c r="A9" s="18">
        <f>Master!A9</f>
        <v>45809</v>
      </c>
      <c r="B9" s="834">
        <f>Master!B9</f>
        <v>0</v>
      </c>
      <c r="C9" s="835"/>
      <c r="D9" s="19">
        <f>Master!D9</f>
        <v>0</v>
      </c>
      <c r="E9" s="19">
        <f>Master!E9</f>
        <v>0</v>
      </c>
      <c r="F9" s="19">
        <f>Master!F9</f>
        <v>0</v>
      </c>
      <c r="G9" s="100">
        <f>Master!G9</f>
        <v>0</v>
      </c>
      <c r="H9" s="100">
        <f>Master!H9</f>
        <v>0</v>
      </c>
      <c r="I9" s="195">
        <f>Master!I9</f>
        <v>0</v>
      </c>
      <c r="J9" s="53">
        <f>Master!$J$9</f>
        <v>0</v>
      </c>
      <c r="K9" s="53">
        <f>Master!K9</f>
        <v>0</v>
      </c>
      <c r="L9" s="19">
        <f>Master!L9</f>
        <v>0</v>
      </c>
      <c r="M9" s="19">
        <f>Master!M9</f>
        <v>0</v>
      </c>
      <c r="N9" s="20">
        <f>Master!N9</f>
        <v>0</v>
      </c>
      <c r="O9" s="21">
        <f>Master!O9</f>
        <v>0</v>
      </c>
      <c r="P9" s="100">
        <f>Master!P9</f>
        <v>0</v>
      </c>
      <c r="Q9" s="104">
        <f>Master!Q9</f>
        <v>0</v>
      </c>
      <c r="R9" s="102">
        <f>Master!R9</f>
        <v>0</v>
      </c>
      <c r="S9" s="102">
        <f>Master!S9</f>
        <v>0</v>
      </c>
    </row>
    <row r="10" spans="1:19" ht="18.95" customHeight="1" thickTop="1" thickBot="1">
      <c r="A10" s="18">
        <f>Master!A10</f>
        <v>45839</v>
      </c>
      <c r="B10" s="834">
        <f>Master!B10</f>
        <v>0</v>
      </c>
      <c r="C10" s="835"/>
      <c r="D10" s="19">
        <f>Master!D10</f>
        <v>0</v>
      </c>
      <c r="E10" s="19">
        <f>Master!E10</f>
        <v>0</v>
      </c>
      <c r="F10" s="19">
        <f>Master!F10</f>
        <v>0</v>
      </c>
      <c r="G10" s="100">
        <f>Master!G10</f>
        <v>0</v>
      </c>
      <c r="H10" s="100">
        <f>Master!H10</f>
        <v>0</v>
      </c>
      <c r="I10" s="195">
        <f>Master!I10</f>
        <v>0</v>
      </c>
      <c r="J10" s="53">
        <f>Master!$J$10</f>
        <v>0</v>
      </c>
      <c r="K10" s="53">
        <f>Master!K10</f>
        <v>0</v>
      </c>
      <c r="L10" s="19">
        <f>Master!L10</f>
        <v>0</v>
      </c>
      <c r="M10" s="19">
        <f>Master!M10</f>
        <v>0</v>
      </c>
      <c r="N10" s="20">
        <f>Master!N10</f>
        <v>0</v>
      </c>
      <c r="O10" s="21">
        <f>Master!O10</f>
        <v>0</v>
      </c>
      <c r="P10" s="100">
        <f>Master!P10</f>
        <v>0</v>
      </c>
      <c r="Q10" s="104">
        <f>Master!Q10</f>
        <v>0</v>
      </c>
      <c r="R10" s="102">
        <f>Master!R10</f>
        <v>0</v>
      </c>
      <c r="S10" s="102">
        <f>Master!S10</f>
        <v>0</v>
      </c>
    </row>
    <row r="11" spans="1:19" ht="18.95" customHeight="1" thickTop="1" thickBot="1">
      <c r="A11" s="18">
        <f>Master!A11</f>
        <v>45870</v>
      </c>
      <c r="B11" s="834">
        <f>Master!B11</f>
        <v>0</v>
      </c>
      <c r="C11" s="835"/>
      <c r="D11" s="19">
        <f>Master!D11</f>
        <v>0</v>
      </c>
      <c r="E11" s="19">
        <f>Master!E11</f>
        <v>0</v>
      </c>
      <c r="F11" s="19">
        <f>Master!F11</f>
        <v>0</v>
      </c>
      <c r="G11" s="100">
        <f>Master!G11</f>
        <v>0</v>
      </c>
      <c r="H11" s="100">
        <f>Master!H11</f>
        <v>0</v>
      </c>
      <c r="I11" s="195">
        <f>Master!I11</f>
        <v>0</v>
      </c>
      <c r="J11" s="53">
        <f>Master!$J$11</f>
        <v>0</v>
      </c>
      <c r="K11" s="53">
        <f>Master!K11</f>
        <v>0</v>
      </c>
      <c r="L11" s="19">
        <f>Master!L11</f>
        <v>0</v>
      </c>
      <c r="M11" s="19">
        <f>Master!M11</f>
        <v>0</v>
      </c>
      <c r="N11" s="20">
        <f>Master!N11</f>
        <v>0</v>
      </c>
      <c r="O11" s="21">
        <f>Master!O11</f>
        <v>0</v>
      </c>
      <c r="P11" s="100">
        <f>Master!$P$11</f>
        <v>0</v>
      </c>
      <c r="Q11" s="104">
        <f>Master!Q11</f>
        <v>0</v>
      </c>
      <c r="R11" s="102">
        <f>Master!R11</f>
        <v>0</v>
      </c>
      <c r="S11" s="102">
        <f>Master!S11</f>
        <v>0</v>
      </c>
    </row>
    <row r="12" spans="1:19" ht="18.95" customHeight="1" thickTop="1" thickBot="1">
      <c r="A12" s="18">
        <f>Master!A12</f>
        <v>45901</v>
      </c>
      <c r="B12" s="834">
        <f>Master!B12</f>
        <v>0</v>
      </c>
      <c r="C12" s="835"/>
      <c r="D12" s="19">
        <f>Master!D12</f>
        <v>0</v>
      </c>
      <c r="E12" s="19">
        <f>Master!E12</f>
        <v>0</v>
      </c>
      <c r="F12" s="19">
        <f>Master!F12</f>
        <v>0</v>
      </c>
      <c r="G12" s="100">
        <f>Master!G12</f>
        <v>0</v>
      </c>
      <c r="H12" s="100">
        <f>Master!H12</f>
        <v>0</v>
      </c>
      <c r="I12" s="195">
        <f>Master!I12</f>
        <v>0</v>
      </c>
      <c r="J12" s="53">
        <f>Master!$J$12</f>
        <v>0</v>
      </c>
      <c r="K12" s="53">
        <f>Master!K12</f>
        <v>0</v>
      </c>
      <c r="L12" s="19">
        <f>Master!L12</f>
        <v>0</v>
      </c>
      <c r="M12" s="19">
        <f>Master!M12</f>
        <v>0</v>
      </c>
      <c r="N12" s="20">
        <f>Master!N12</f>
        <v>0</v>
      </c>
      <c r="O12" s="21">
        <f>Master!O12</f>
        <v>0</v>
      </c>
      <c r="P12" s="100">
        <f>Master!P12</f>
        <v>0</v>
      </c>
      <c r="Q12" s="104">
        <f>Master!Q12</f>
        <v>0</v>
      </c>
      <c r="R12" s="102">
        <f>Master!R12</f>
        <v>0</v>
      </c>
      <c r="S12" s="102">
        <f>Master!S12</f>
        <v>0</v>
      </c>
    </row>
    <row r="13" spans="1:19" ht="18.95" customHeight="1" thickTop="1" thickBot="1">
      <c r="A13" s="18">
        <f>Master!A13</f>
        <v>45931</v>
      </c>
      <c r="B13" s="834">
        <f>Master!B13</f>
        <v>0</v>
      </c>
      <c r="C13" s="835"/>
      <c r="D13" s="19">
        <f>Master!D13</f>
        <v>0</v>
      </c>
      <c r="E13" s="19">
        <f>Master!E13</f>
        <v>0</v>
      </c>
      <c r="F13" s="19">
        <f>Master!F13</f>
        <v>0</v>
      </c>
      <c r="G13" s="100">
        <f>Master!G13</f>
        <v>0</v>
      </c>
      <c r="H13" s="100">
        <f>Master!H13</f>
        <v>0</v>
      </c>
      <c r="I13" s="195">
        <f>Master!I13</f>
        <v>0</v>
      </c>
      <c r="J13" s="53">
        <f>Master!$J$13</f>
        <v>0</v>
      </c>
      <c r="K13" s="53">
        <f>Master!K13</f>
        <v>0</v>
      </c>
      <c r="L13" s="19">
        <f>Master!L13</f>
        <v>0</v>
      </c>
      <c r="M13" s="19">
        <f>Master!M13</f>
        <v>0</v>
      </c>
      <c r="N13" s="20">
        <f>Master!N13</f>
        <v>0</v>
      </c>
      <c r="O13" s="21">
        <f>Master!O13</f>
        <v>0</v>
      </c>
      <c r="P13" s="100">
        <f>Master!P13</f>
        <v>0</v>
      </c>
      <c r="Q13" s="104">
        <f>Master!Q13</f>
        <v>0</v>
      </c>
      <c r="R13" s="102">
        <f>Master!R13</f>
        <v>0</v>
      </c>
      <c r="S13" s="102">
        <f>Master!S13</f>
        <v>0</v>
      </c>
    </row>
    <row r="14" spans="1:19" ht="18.95" customHeight="1" thickTop="1" thickBot="1">
      <c r="A14" s="18">
        <f>Master!A14</f>
        <v>45962</v>
      </c>
      <c r="B14" s="834">
        <f>Master!B14</f>
        <v>0</v>
      </c>
      <c r="C14" s="835"/>
      <c r="D14" s="19">
        <f>Master!D14</f>
        <v>0</v>
      </c>
      <c r="E14" s="19">
        <f>Master!E14</f>
        <v>0</v>
      </c>
      <c r="F14" s="19">
        <f>Master!F14</f>
        <v>0</v>
      </c>
      <c r="G14" s="100">
        <f>Master!G14</f>
        <v>0</v>
      </c>
      <c r="H14" s="100">
        <f>Master!H14</f>
        <v>0</v>
      </c>
      <c r="I14" s="195">
        <f>Master!I14</f>
        <v>0</v>
      </c>
      <c r="J14" s="53">
        <f>Master!$J$14</f>
        <v>0</v>
      </c>
      <c r="K14" s="53">
        <f>Master!K14</f>
        <v>0</v>
      </c>
      <c r="L14" s="19">
        <f>Master!L14</f>
        <v>0</v>
      </c>
      <c r="M14" s="19">
        <f>Master!M14</f>
        <v>0</v>
      </c>
      <c r="N14" s="20">
        <f>Master!N14</f>
        <v>0</v>
      </c>
      <c r="O14" s="21">
        <f>Master!O14</f>
        <v>0</v>
      </c>
      <c r="P14" s="100">
        <f>Master!P14</f>
        <v>0</v>
      </c>
      <c r="Q14" s="104">
        <f>Master!Q14</f>
        <v>0</v>
      </c>
      <c r="R14" s="102">
        <f>Master!R14</f>
        <v>0</v>
      </c>
      <c r="S14" s="102">
        <f>Master!S14</f>
        <v>0</v>
      </c>
    </row>
    <row r="15" spans="1:19" ht="18.95" customHeight="1" thickTop="1" thickBot="1">
      <c r="A15" s="18">
        <f>Master!A15</f>
        <v>45992</v>
      </c>
      <c r="B15" s="834">
        <f>Master!B15</f>
        <v>0</v>
      </c>
      <c r="C15" s="835"/>
      <c r="D15" s="19">
        <f>Master!D15</f>
        <v>0</v>
      </c>
      <c r="E15" s="19">
        <f>Master!E15</f>
        <v>0</v>
      </c>
      <c r="F15" s="19">
        <f>Master!F15</f>
        <v>0</v>
      </c>
      <c r="G15" s="100">
        <f>Master!G15</f>
        <v>0</v>
      </c>
      <c r="H15" s="100">
        <f>Master!H15</f>
        <v>0</v>
      </c>
      <c r="I15" s="195">
        <f>Master!I15</f>
        <v>0</v>
      </c>
      <c r="J15" s="53">
        <f>Master!$J$15</f>
        <v>0</v>
      </c>
      <c r="K15" s="53">
        <f>Master!K15</f>
        <v>0</v>
      </c>
      <c r="L15" s="19">
        <f>Master!L15</f>
        <v>0</v>
      </c>
      <c r="M15" s="19">
        <f>Master!M15</f>
        <v>0</v>
      </c>
      <c r="N15" s="20">
        <f>Master!N15</f>
        <v>0</v>
      </c>
      <c r="O15" s="21">
        <f>Master!O15</f>
        <v>0</v>
      </c>
      <c r="P15" s="100">
        <f>Master!P15</f>
        <v>0</v>
      </c>
      <c r="Q15" s="104">
        <f>Master!Q15</f>
        <v>0</v>
      </c>
      <c r="R15" s="102">
        <f>Master!R15</f>
        <v>0</v>
      </c>
      <c r="S15" s="102">
        <f>Master!S15</f>
        <v>0</v>
      </c>
    </row>
    <row r="16" spans="1:19" ht="18.95" customHeight="1" thickTop="1" thickBot="1">
      <c r="A16" s="18">
        <f>Master!A16</f>
        <v>46023</v>
      </c>
      <c r="B16" s="834">
        <f>Master!B16</f>
        <v>0</v>
      </c>
      <c r="C16" s="835"/>
      <c r="D16" s="19">
        <f>Master!D16</f>
        <v>0</v>
      </c>
      <c r="E16" s="19">
        <f>Master!E16</f>
        <v>0</v>
      </c>
      <c r="F16" s="19">
        <f>Master!F16</f>
        <v>0</v>
      </c>
      <c r="G16" s="100">
        <f>Master!G16</f>
        <v>0</v>
      </c>
      <c r="H16" s="100">
        <f>Master!H16</f>
        <v>0</v>
      </c>
      <c r="I16" s="195">
        <f>Master!I16</f>
        <v>0</v>
      </c>
      <c r="J16" s="53">
        <f>Master!$J$16</f>
        <v>0</v>
      </c>
      <c r="K16" s="53">
        <f>Master!K16</f>
        <v>0</v>
      </c>
      <c r="L16" s="19">
        <f>Master!L16</f>
        <v>0</v>
      </c>
      <c r="M16" s="19">
        <f>Master!M16</f>
        <v>0</v>
      </c>
      <c r="N16" s="20">
        <f>Master!N16</f>
        <v>0</v>
      </c>
      <c r="O16" s="21">
        <f>Master!O16</f>
        <v>0</v>
      </c>
      <c r="P16" s="100">
        <f>Master!$P$16</f>
        <v>0</v>
      </c>
      <c r="Q16" s="104">
        <f>Master!Q16</f>
        <v>0</v>
      </c>
      <c r="R16" s="102">
        <f>Master!R16</f>
        <v>0</v>
      </c>
      <c r="S16" s="102">
        <f>Master!S16</f>
        <v>0</v>
      </c>
    </row>
    <row r="17" spans="1:19" ht="18.75" customHeight="1" thickTop="1" thickBot="1">
      <c r="A17" s="18">
        <f>Master!A17</f>
        <v>46054</v>
      </c>
      <c r="B17" s="834">
        <f>Master!B17</f>
        <v>0</v>
      </c>
      <c r="C17" s="835"/>
      <c r="D17" s="19">
        <f>Master!D17</f>
        <v>0</v>
      </c>
      <c r="E17" s="19">
        <f>Master!E17</f>
        <v>0</v>
      </c>
      <c r="F17" s="19">
        <f>Master!F17</f>
        <v>0</v>
      </c>
      <c r="G17" s="100">
        <f>Master!G17</f>
        <v>0</v>
      </c>
      <c r="H17" s="100">
        <f>Master!H17</f>
        <v>0</v>
      </c>
      <c r="I17" s="195">
        <f>Master!I17</f>
        <v>0</v>
      </c>
      <c r="J17" s="53">
        <f>Master!$J$17</f>
        <v>0</v>
      </c>
      <c r="K17" s="53">
        <f>Master!K17</f>
        <v>0</v>
      </c>
      <c r="L17" s="19">
        <f>Master!L17</f>
        <v>0</v>
      </c>
      <c r="M17" s="19">
        <f>Master!M17</f>
        <v>0</v>
      </c>
      <c r="N17" s="20">
        <f>Master!N17</f>
        <v>0</v>
      </c>
      <c r="O17" s="21">
        <f>Master!O17</f>
        <v>0</v>
      </c>
      <c r="P17" s="100">
        <f>Master!P17</f>
        <v>0</v>
      </c>
      <c r="Q17" s="104">
        <f>Master!Q17</f>
        <v>0</v>
      </c>
      <c r="R17" s="102">
        <f>Master!R17</f>
        <v>0</v>
      </c>
      <c r="S17" s="102">
        <f>Master!S17</f>
        <v>0</v>
      </c>
    </row>
    <row r="18" spans="1:19" ht="24" customHeight="1" thickTop="1" thickBot="1">
      <c r="A18" s="82" t="str">
        <f>Master!A18</f>
        <v>DA- Arr.  Jan to April</v>
      </c>
      <c r="B18" s="830">
        <f>Master!B18</f>
        <v>0</v>
      </c>
      <c r="C18" s="831"/>
      <c r="D18" s="12">
        <f>Master!D18</f>
        <v>0</v>
      </c>
      <c r="E18" s="25">
        <f>Master!E18</f>
        <v>0</v>
      </c>
      <c r="F18" s="24">
        <f>Master!F18</f>
        <v>0</v>
      </c>
      <c r="G18" s="190">
        <f>Master!G18</f>
        <v>0</v>
      </c>
      <c r="H18" s="101">
        <f>Master!H18</f>
        <v>0</v>
      </c>
      <c r="I18" s="196">
        <f>Master!I18</f>
        <v>0</v>
      </c>
      <c r="J18" s="23">
        <f>Master!J18</f>
        <v>0</v>
      </c>
      <c r="K18" s="26">
        <f>Master!K18</f>
        <v>0</v>
      </c>
      <c r="L18" s="24">
        <f>Master!L18</f>
        <v>0</v>
      </c>
      <c r="M18" s="24">
        <f>Master!M18</f>
        <v>0</v>
      </c>
      <c r="N18" s="24">
        <f>Master!N18</f>
        <v>0</v>
      </c>
      <c r="O18" s="22">
        <f>Master!O18</f>
        <v>0</v>
      </c>
      <c r="P18" s="101">
        <f>Master!P18</f>
        <v>0</v>
      </c>
      <c r="Q18" s="104">
        <f>Master!Q18</f>
        <v>0</v>
      </c>
      <c r="R18" s="102">
        <f>Master!R18</f>
        <v>0</v>
      </c>
      <c r="S18" s="102">
        <f>Master!S18</f>
        <v>0</v>
      </c>
    </row>
    <row r="19" spans="1:19" ht="26.25" customHeight="1" thickTop="1" thickBot="1">
      <c r="A19" s="83" t="str">
        <f>Master!A19</f>
        <v>DA- Arr. Jul  to Oct</v>
      </c>
      <c r="B19" s="830">
        <f>Master!B19</f>
        <v>0</v>
      </c>
      <c r="C19" s="831"/>
      <c r="D19" s="13">
        <f>Master!D19</f>
        <v>0</v>
      </c>
      <c r="E19" s="25">
        <f>Master!E19</f>
        <v>0</v>
      </c>
      <c r="F19" s="24">
        <f>Master!F19</f>
        <v>0</v>
      </c>
      <c r="G19" s="190">
        <f>Master!G19</f>
        <v>0</v>
      </c>
      <c r="H19" s="101">
        <f>Master!H19</f>
        <v>0</v>
      </c>
      <c r="I19" s="196">
        <f>Master!I19</f>
        <v>0</v>
      </c>
      <c r="J19" s="23">
        <f>Master!J19</f>
        <v>0</v>
      </c>
      <c r="K19" s="26">
        <f>Master!K19</f>
        <v>0</v>
      </c>
      <c r="L19" s="24">
        <f>Master!L19</f>
        <v>0</v>
      </c>
      <c r="M19" s="24">
        <f>Master!M19</f>
        <v>0</v>
      </c>
      <c r="N19" s="24">
        <f>Master!N19</f>
        <v>0</v>
      </c>
      <c r="O19" s="22">
        <f>Master!O19</f>
        <v>0</v>
      </c>
      <c r="P19" s="101">
        <f>Master!P19</f>
        <v>0</v>
      </c>
      <c r="Q19" s="104">
        <f>Master!Q19</f>
        <v>0</v>
      </c>
      <c r="R19" s="102">
        <f>Master!R19</f>
        <v>0</v>
      </c>
      <c r="S19" s="102">
        <f>Master!S19</f>
        <v>0</v>
      </c>
    </row>
    <row r="20" spans="1:19" ht="17.25" customHeight="1" thickTop="1" thickBot="1">
      <c r="A20" s="159" t="str">
        <f>Master!A20</f>
        <v xml:space="preserve">SLS </v>
      </c>
      <c r="B20" s="832">
        <f>Master!B20</f>
        <v>0</v>
      </c>
      <c r="C20" s="833"/>
      <c r="D20" s="158">
        <f>Master!D20</f>
        <v>0</v>
      </c>
      <c r="E20" s="161">
        <f>Master!E20</f>
        <v>0</v>
      </c>
      <c r="F20" s="160">
        <f>Master!F20</f>
        <v>0</v>
      </c>
      <c r="G20" s="163">
        <f>Master!G20</f>
        <v>0</v>
      </c>
      <c r="H20" s="163">
        <f>Master!H20</f>
        <v>0</v>
      </c>
      <c r="I20" s="196">
        <f>Master!I20</f>
        <v>0</v>
      </c>
      <c r="J20" s="162">
        <f>Master!J20</f>
        <v>0</v>
      </c>
      <c r="K20" s="162">
        <f>Master!K20</f>
        <v>0</v>
      </c>
      <c r="L20" s="160">
        <f>Master!L20</f>
        <v>0</v>
      </c>
      <c r="M20" s="160">
        <f>Master!M20</f>
        <v>0</v>
      </c>
      <c r="N20" s="160">
        <f>Master!N20</f>
        <v>0</v>
      </c>
      <c r="O20" s="160">
        <f>Master!O20</f>
        <v>0</v>
      </c>
      <c r="P20" s="163">
        <f>Master!P20</f>
        <v>0</v>
      </c>
      <c r="Q20" s="164">
        <f>Master!Q20</f>
        <v>0</v>
      </c>
      <c r="R20" s="165">
        <f>Master!R20</f>
        <v>0</v>
      </c>
      <c r="S20" s="165">
        <f>Master!S20</f>
        <v>0</v>
      </c>
    </row>
    <row r="21" spans="1:19" ht="20.25" customHeight="1" thickTop="1" thickBot="1">
      <c r="A21" s="180" t="s">
        <v>490</v>
      </c>
      <c r="B21" s="826">
        <f>Master!B21</f>
        <v>0</v>
      </c>
      <c r="C21" s="827"/>
      <c r="D21" s="168">
        <f>Master!D21</f>
        <v>0</v>
      </c>
      <c r="E21" s="169">
        <f>Master!E21</f>
        <v>0</v>
      </c>
      <c r="F21" s="166">
        <f>Master!F21</f>
        <v>0</v>
      </c>
      <c r="G21" s="170">
        <f>Master!G21</f>
        <v>0</v>
      </c>
      <c r="H21" s="193">
        <f>Master!H21</f>
        <v>0</v>
      </c>
      <c r="I21" s="197">
        <f>Master!$I$21</f>
        <v>0</v>
      </c>
      <c r="J21" s="167">
        <f>Master!$J$21</f>
        <v>0</v>
      </c>
      <c r="K21" s="167">
        <f>Master!$K$21</f>
        <v>0</v>
      </c>
      <c r="L21" s="166">
        <f>Master!L21</f>
        <v>0</v>
      </c>
      <c r="M21" s="166">
        <f>Master!M21</f>
        <v>0</v>
      </c>
      <c r="N21" s="166">
        <f>Master!N21</f>
        <v>0</v>
      </c>
      <c r="O21" s="166">
        <f>Master!O21</f>
        <v>0</v>
      </c>
      <c r="P21" s="170">
        <f>Master!P21</f>
        <v>0</v>
      </c>
      <c r="Q21" s="172">
        <f>Master!Q21</f>
        <v>0</v>
      </c>
      <c r="R21" s="171">
        <f>Master!R21</f>
        <v>0</v>
      </c>
      <c r="S21" s="171">
        <f>Master!S21</f>
        <v>0</v>
      </c>
    </row>
    <row r="22" spans="1:19" ht="17.25" customHeight="1" thickTop="1" thickBot="1">
      <c r="A22" s="151" t="str">
        <f>Master!A22</f>
        <v>Pay Arrears</v>
      </c>
      <c r="B22" s="828">
        <f>Master!B22</f>
        <v>0</v>
      </c>
      <c r="C22" s="829"/>
      <c r="D22" s="152">
        <f>Master!D22</f>
        <v>0</v>
      </c>
      <c r="E22" s="153">
        <f>Master!E22</f>
        <v>0</v>
      </c>
      <c r="F22" s="154">
        <f>Master!F22</f>
        <v>0</v>
      </c>
      <c r="G22" s="191">
        <f>Master!G22</f>
        <v>0</v>
      </c>
      <c r="H22" s="156">
        <f>Master!H22</f>
        <v>0</v>
      </c>
      <c r="I22" s="267">
        <f>Master!I22</f>
        <v>0</v>
      </c>
      <c r="J22" s="155">
        <f>Master!J22</f>
        <v>0</v>
      </c>
      <c r="K22" s="155">
        <f>Master!K22</f>
        <v>0</v>
      </c>
      <c r="L22" s="154">
        <f>Master!L22</f>
        <v>0</v>
      </c>
      <c r="M22" s="103">
        <f>Master!M22</f>
        <v>0</v>
      </c>
      <c r="N22" s="154">
        <f>Master!N22</f>
        <v>0</v>
      </c>
      <c r="O22" s="103">
        <f>Master!O22</f>
        <v>0</v>
      </c>
      <c r="P22" s="156">
        <f>Master!P22</f>
        <v>0</v>
      </c>
      <c r="Q22" s="157">
        <f>Master!Q22</f>
        <v>0</v>
      </c>
      <c r="R22" s="155">
        <f>Master!R22</f>
        <v>0</v>
      </c>
      <c r="S22" s="155">
        <f>Master!S22</f>
        <v>0</v>
      </c>
    </row>
    <row r="23" spans="1:19" ht="17.25" customHeight="1" thickTop="1" thickBot="1">
      <c r="A23" s="82" t="str">
        <f>Master!A23</f>
        <v>Exgratia</v>
      </c>
      <c r="B23" s="830">
        <f>Master!B23</f>
        <v>0</v>
      </c>
      <c r="C23" s="831"/>
      <c r="D23" s="12">
        <f>Master!D23</f>
        <v>0</v>
      </c>
      <c r="E23" s="25">
        <f>Master!E23</f>
        <v>0</v>
      </c>
      <c r="F23" s="24">
        <f>Master!F23</f>
        <v>0</v>
      </c>
      <c r="G23" s="190">
        <f>Master!G23</f>
        <v>0</v>
      </c>
      <c r="H23" s="101">
        <f>Master!H23</f>
        <v>0</v>
      </c>
      <c r="I23" s="267">
        <f>INPUT!K24</f>
        <v>0</v>
      </c>
      <c r="J23" s="53">
        <f>Master!J23</f>
        <v>0</v>
      </c>
      <c r="K23" s="155">
        <f>Master!K23</f>
        <v>0</v>
      </c>
      <c r="L23" s="24">
        <f>Master!L23</f>
        <v>0</v>
      </c>
      <c r="M23" s="24">
        <f>Master!M23</f>
        <v>0</v>
      </c>
      <c r="N23" s="24">
        <f>Master!N23</f>
        <v>0</v>
      </c>
      <c r="O23" s="22">
        <f>Master!O23</f>
        <v>0</v>
      </c>
      <c r="P23" s="101">
        <f>Master!P23</f>
        <v>0</v>
      </c>
      <c r="Q23" s="104">
        <f>Master!Q23</f>
        <v>0</v>
      </c>
      <c r="R23" s="53">
        <f>Master!R23</f>
        <v>0</v>
      </c>
      <c r="S23" s="53">
        <f>Master!S23</f>
        <v>0</v>
      </c>
    </row>
    <row r="24" spans="1:19" ht="27" customHeight="1" thickTop="1" thickBot="1">
      <c r="A24" s="263" t="str">
        <f>Master!$A$24</f>
        <v>Any other Income/Arrears</v>
      </c>
      <c r="B24" s="830">
        <f>Master!B24</f>
        <v>0</v>
      </c>
      <c r="C24" s="831"/>
      <c r="D24" s="152">
        <f>Master!D24</f>
        <v>0</v>
      </c>
      <c r="E24" s="25">
        <f>Master!E24</f>
        <v>0</v>
      </c>
      <c r="F24" s="24">
        <f>Master!F24</f>
        <v>0</v>
      </c>
      <c r="G24" s="190">
        <f>Master!G24</f>
        <v>0</v>
      </c>
      <c r="H24" s="190">
        <f>Master!H24</f>
        <v>0</v>
      </c>
      <c r="I24" s="267">
        <f>INPUT!K25</f>
        <v>0</v>
      </c>
      <c r="J24" s="242">
        <f>Master!J24</f>
        <v>0</v>
      </c>
      <c r="K24" s="241">
        <f>Master!K24</f>
        <v>0</v>
      </c>
      <c r="L24" s="24">
        <f>Master!K24</f>
        <v>0</v>
      </c>
      <c r="M24" s="24">
        <f>Master!L24</f>
        <v>0</v>
      </c>
      <c r="N24" s="24">
        <f>Master!M24</f>
        <v>0</v>
      </c>
      <c r="O24" s="24">
        <f>Master!N24</f>
        <v>0</v>
      </c>
      <c r="P24" s="24">
        <f>Master!O24</f>
        <v>0</v>
      </c>
      <c r="Q24" s="154">
        <f>Master!P24</f>
        <v>0</v>
      </c>
      <c r="R24" s="264">
        <f>Master!Q24</f>
        <v>0</v>
      </c>
      <c r="S24" s="264">
        <f>Master!R24</f>
        <v>0</v>
      </c>
    </row>
    <row r="25" spans="1:19" ht="15" customHeight="1" thickTop="1" thickBot="1">
      <c r="A25" s="265" t="s">
        <v>375</v>
      </c>
      <c r="B25" s="832">
        <f>Master!B25</f>
        <v>0</v>
      </c>
      <c r="C25" s="833"/>
      <c r="D25" s="24">
        <f>Master!D25</f>
        <v>0</v>
      </c>
      <c r="E25" s="24">
        <f>Master!E25</f>
        <v>0</v>
      </c>
      <c r="F25" s="24">
        <f>Master!F25</f>
        <v>0</v>
      </c>
      <c r="G25" s="24">
        <f>Master!G25</f>
        <v>0</v>
      </c>
      <c r="H25" s="190">
        <f>Master!H25</f>
        <v>0</v>
      </c>
      <c r="I25" s="267">
        <f>Master!I25</f>
        <v>0</v>
      </c>
      <c r="J25" s="26">
        <f>Master!J25</f>
        <v>0</v>
      </c>
      <c r="K25" s="24">
        <f>Master!K25</f>
        <v>0</v>
      </c>
      <c r="L25" s="24">
        <f>Master!L25</f>
        <v>0</v>
      </c>
      <c r="M25" s="24">
        <f>Master!M25</f>
        <v>0</v>
      </c>
      <c r="N25" s="24">
        <f>Master!N25</f>
        <v>0</v>
      </c>
      <c r="O25" s="24">
        <f>Master!O25</f>
        <v>0</v>
      </c>
      <c r="P25" s="24">
        <f>Master!P25</f>
        <v>0</v>
      </c>
      <c r="Q25" s="24">
        <f>Master!Q25</f>
        <v>0</v>
      </c>
      <c r="R25" s="24">
        <f>Master!R25</f>
        <v>0</v>
      </c>
      <c r="S25" s="24">
        <f>Master!S25</f>
        <v>0</v>
      </c>
    </row>
    <row r="26" spans="1:19" ht="20.25" customHeight="1" thickTop="1" thickBot="1">
      <c r="A26" s="266" t="s">
        <v>219</v>
      </c>
      <c r="B26" s="824">
        <f>Master!B26</f>
        <v>0</v>
      </c>
      <c r="C26" s="825"/>
      <c r="D26" s="268">
        <f>Master!D26</f>
        <v>0</v>
      </c>
      <c r="E26" s="268">
        <f>Master!E26</f>
        <v>0</v>
      </c>
      <c r="F26" s="268">
        <f>Master!F26</f>
        <v>0</v>
      </c>
      <c r="G26" s="268">
        <f>Master!G26</f>
        <v>0</v>
      </c>
      <c r="H26" s="269">
        <f>Master!H26</f>
        <v>0</v>
      </c>
      <c r="I26" s="268">
        <f>Master!I26</f>
        <v>0</v>
      </c>
      <c r="J26" s="270">
        <f>Master!J26</f>
        <v>0</v>
      </c>
      <c r="K26" s="268">
        <f>Master!K26</f>
        <v>0</v>
      </c>
      <c r="L26" s="268">
        <f>Master!L26</f>
        <v>0</v>
      </c>
      <c r="M26" s="268">
        <f>Master!M26</f>
        <v>0</v>
      </c>
      <c r="N26" s="268">
        <f>Master!N26</f>
        <v>0</v>
      </c>
      <c r="O26" s="268">
        <f>Master!O26</f>
        <v>0</v>
      </c>
      <c r="P26" s="268">
        <f>Master!P26</f>
        <v>0</v>
      </c>
      <c r="Q26" s="268">
        <f>Master!Q26</f>
        <v>0</v>
      </c>
      <c r="R26" s="268">
        <f>Master!R26</f>
        <v>0</v>
      </c>
      <c r="S26" s="268">
        <f>Master!S26</f>
        <v>0</v>
      </c>
    </row>
    <row r="27" spans="1:19" ht="13.5" thickTop="1">
      <c r="A27" s="27"/>
      <c r="B27" s="27"/>
      <c r="I27" s="27"/>
      <c r="J27" s="27"/>
      <c r="K27" s="27"/>
      <c r="L27" s="27"/>
      <c r="M27" s="27"/>
      <c r="N27" s="27"/>
      <c r="O27" s="27"/>
      <c r="P27" s="27"/>
      <c r="Q27" s="27"/>
    </row>
    <row r="28" spans="1:19">
      <c r="A28" s="27"/>
      <c r="B28" s="47"/>
      <c r="I28" s="839" t="s">
        <v>28</v>
      </c>
      <c r="J28" s="839"/>
      <c r="K28" s="240"/>
      <c r="N28" s="27"/>
      <c r="O28" s="27"/>
      <c r="P28" s="27"/>
      <c r="Q28" s="27"/>
    </row>
    <row r="29" spans="1:19">
      <c r="A29" s="27"/>
      <c r="B29" s="27"/>
      <c r="C29" s="27"/>
      <c r="D29" s="27"/>
      <c r="E29" s="27"/>
      <c r="F29" s="27"/>
      <c r="G29" s="27"/>
      <c r="H29" s="27"/>
      <c r="I29" s="839" t="s">
        <v>29</v>
      </c>
      <c r="J29" s="839"/>
      <c r="K29" s="240"/>
      <c r="L29" s="838">
        <f>Master!$E$1</f>
        <v>0</v>
      </c>
      <c r="M29" s="838"/>
      <c r="N29" s="838"/>
      <c r="O29" s="838"/>
      <c r="P29" s="838"/>
      <c r="Q29" s="55"/>
    </row>
  </sheetData>
  <mergeCells count="32">
    <mergeCell ref="L29:P29"/>
    <mergeCell ref="I29:J29"/>
    <mergeCell ref="A1:S1"/>
    <mergeCell ref="A2:S2"/>
    <mergeCell ref="M3:S3"/>
    <mergeCell ref="J4:S4"/>
    <mergeCell ref="I28:J28"/>
    <mergeCell ref="A4:I4"/>
    <mergeCell ref="I3:L3"/>
    <mergeCell ref="B3:H3"/>
    <mergeCell ref="B14:C14"/>
    <mergeCell ref="B15:C15"/>
    <mergeCell ref="B16:C16"/>
    <mergeCell ref="B17:C17"/>
    <mergeCell ref="B13:C13"/>
    <mergeCell ref="B12:C12"/>
    <mergeCell ref="B11:C11"/>
    <mergeCell ref="B5:C5"/>
    <mergeCell ref="B18:C18"/>
    <mergeCell ref="B19:C19"/>
    <mergeCell ref="B20:C20"/>
    <mergeCell ref="B6:C6"/>
    <mergeCell ref="B7:C7"/>
    <mergeCell ref="B8:C8"/>
    <mergeCell ref="B9:C9"/>
    <mergeCell ref="B10:C10"/>
    <mergeCell ref="B26:C26"/>
    <mergeCell ref="B21:C21"/>
    <mergeCell ref="B22:C22"/>
    <mergeCell ref="B23:C23"/>
    <mergeCell ref="B24:C24"/>
    <mergeCell ref="B25:C25"/>
  </mergeCells>
  <phoneticPr fontId="0" type="noConversion"/>
  <dataValidations count="1">
    <dataValidation type="custom" allowBlank="1" showInputMessage="1" showErrorMessage="1" sqref="O18:O19">
      <formula1>"810"</formula1>
    </dataValidation>
  </dataValidations>
  <printOptions horizontalCentered="1" verticalCentered="1"/>
  <pageMargins left="0.15" right="0.17" top="0.35433070866141703" bottom="0.15" header="0.39370078740157499" footer="0.26"/>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Sheet2" enableFormatConditionsCalculation="0">
    <tabColor indexed="10"/>
  </sheetPr>
  <dimension ref="A1:O100"/>
  <sheetViews>
    <sheetView workbookViewId="0">
      <selection sqref="A1:H1"/>
    </sheetView>
  </sheetViews>
  <sheetFormatPr defaultRowHeight="12.75"/>
  <cols>
    <col min="1" max="1" width="8.5703125" style="432" customWidth="1"/>
    <col min="2" max="2" width="8.7109375" style="432" customWidth="1"/>
    <col min="3" max="3" width="10.28515625" style="432" customWidth="1"/>
    <col min="4" max="4" width="12.7109375" style="432" customWidth="1"/>
    <col min="5" max="5" width="9.140625" style="432"/>
    <col min="6" max="6" width="24.28515625" style="432" customWidth="1"/>
    <col min="7" max="7" width="7" style="432" customWidth="1"/>
    <col min="8" max="8" width="15.28515625" style="465" customWidth="1"/>
    <col min="9" max="9" width="7.140625" style="432" customWidth="1"/>
    <col min="10" max="11" width="9.140625" style="432"/>
    <col min="12" max="12" width="3.85546875" style="432" customWidth="1"/>
    <col min="13" max="13" width="9.140625" style="432"/>
    <col min="14" max="14" width="21.42578125" style="432" customWidth="1"/>
    <col min="15" max="16384" width="9.140625" style="432"/>
  </cols>
  <sheetData>
    <row r="1" spans="1:15" ht="18" customHeight="1">
      <c r="A1" s="861" t="str">
        <f>INPUT!$K$3</f>
        <v>Alagappa Government Arts College, Karaikudi - 630 003.</v>
      </c>
      <c r="B1" s="861"/>
      <c r="C1" s="861"/>
      <c r="D1" s="861"/>
      <c r="E1" s="861"/>
      <c r="F1" s="861"/>
      <c r="G1" s="861"/>
      <c r="H1" s="861"/>
    </row>
    <row r="2" spans="1:15" ht="18" customHeight="1">
      <c r="A2" s="863" t="s">
        <v>530</v>
      </c>
      <c r="B2" s="863"/>
      <c r="C2" s="863"/>
      <c r="D2" s="863"/>
      <c r="E2" s="863"/>
      <c r="F2" s="863"/>
      <c r="G2" s="863"/>
      <c r="H2" s="863"/>
    </row>
    <row r="3" spans="1:15" ht="18" customHeight="1">
      <c r="A3" s="860" t="s">
        <v>41</v>
      </c>
      <c r="B3" s="860"/>
      <c r="C3" s="433" t="str">
        <f>INPUT!$K$2</f>
        <v>Mr.</v>
      </c>
      <c r="D3" s="862">
        <f>Master!$B$1</f>
        <v>0</v>
      </c>
      <c r="E3" s="862"/>
      <c r="F3" s="862"/>
      <c r="G3" s="434"/>
      <c r="H3" s="435"/>
    </row>
    <row r="4" spans="1:15" ht="18" customHeight="1">
      <c r="A4" s="860" t="s">
        <v>396</v>
      </c>
      <c r="B4" s="860"/>
      <c r="C4" s="434"/>
      <c r="D4" s="434">
        <f>INPUT!$K$5</f>
        <v>0</v>
      </c>
      <c r="E4" s="434"/>
      <c r="F4" s="434"/>
      <c r="G4" s="434"/>
      <c r="H4" s="435"/>
      <c r="K4" s="436"/>
    </row>
    <row r="5" spans="1:15" ht="18" customHeight="1">
      <c r="A5" s="860" t="s">
        <v>397</v>
      </c>
      <c r="B5" s="860"/>
      <c r="C5" s="434"/>
      <c r="D5" s="437">
        <f>INPUT!$K$6</f>
        <v>0</v>
      </c>
      <c r="E5" s="434"/>
      <c r="F5" s="438"/>
      <c r="G5" s="434"/>
      <c r="H5" s="435"/>
    </row>
    <row r="6" spans="1:15" ht="15.95" customHeight="1">
      <c r="A6" s="854" t="s">
        <v>75</v>
      </c>
      <c r="B6" s="854"/>
      <c r="C6" s="854"/>
      <c r="D6" s="854"/>
      <c r="E6" s="854"/>
      <c r="F6" s="854"/>
      <c r="G6" s="439" t="s">
        <v>208</v>
      </c>
      <c r="H6" s="466">
        <f>Master!$I$26</f>
        <v>0</v>
      </c>
    </row>
    <row r="7" spans="1:15" ht="15.95" customHeight="1">
      <c r="A7" s="856" t="s">
        <v>0</v>
      </c>
      <c r="B7" s="856"/>
      <c r="C7" s="856"/>
      <c r="D7" s="856"/>
      <c r="E7" s="856"/>
      <c r="F7" s="856"/>
      <c r="G7" s="440"/>
      <c r="H7" s="395"/>
    </row>
    <row r="8" spans="1:15" ht="15.95" customHeight="1">
      <c r="A8" s="858" t="s">
        <v>1</v>
      </c>
      <c r="B8" s="858"/>
      <c r="C8" s="858"/>
      <c r="D8" s="858"/>
      <c r="E8" s="858"/>
      <c r="F8" s="858"/>
      <c r="G8" s="440"/>
      <c r="H8" s="395"/>
      <c r="K8" s="441"/>
    </row>
    <row r="9" spans="1:15" ht="15.95" customHeight="1">
      <c r="A9" s="857" t="s">
        <v>2</v>
      </c>
      <c r="B9" s="857"/>
      <c r="C9" s="857"/>
      <c r="D9" s="857"/>
      <c r="E9" s="857"/>
      <c r="F9" s="857"/>
      <c r="G9" s="440"/>
      <c r="H9" s="395"/>
      <c r="L9" s="442"/>
      <c r="M9" s="442"/>
      <c r="N9" s="442"/>
      <c r="O9" s="443"/>
    </row>
    <row r="10" spans="1:15" ht="15.95" customHeight="1">
      <c r="A10" s="856" t="s">
        <v>37</v>
      </c>
      <c r="B10" s="856"/>
      <c r="C10" s="856"/>
      <c r="D10" s="537">
        <f>IF(AND(INPUT!$AC$6&gt;0), 0,  INPUT!$K$17)</f>
        <v>0</v>
      </c>
      <c r="E10" s="440" t="s">
        <v>39</v>
      </c>
      <c r="F10" s="444" t="s">
        <v>38</v>
      </c>
      <c r="G10" s="439" t="s">
        <v>208</v>
      </c>
      <c r="H10" s="394" t="str">
        <f>IF(AND(D10="HU"),"Occupied in Housing Unit", IF(AND(D10=0), "Self Occupied", (D10*12)))</f>
        <v>Self Occupied</v>
      </c>
    </row>
    <row r="11" spans="1:15" ht="15.95" customHeight="1">
      <c r="A11" s="856" t="s">
        <v>45</v>
      </c>
      <c r="B11" s="856"/>
      <c r="C11" s="856"/>
      <c r="D11" s="856"/>
      <c r="E11" s="856"/>
      <c r="F11" s="856"/>
      <c r="G11" s="439" t="s">
        <v>208</v>
      </c>
      <c r="H11" s="395">
        <f>IF(AND(D10=0),0, IF(AND(D10="HU"), 0, (ROUND((Master!B21+Master!C21+Master!D21)*0.1,0))))</f>
        <v>0</v>
      </c>
    </row>
    <row r="12" spans="1:15" ht="15.95" customHeight="1">
      <c r="A12" s="856" t="s">
        <v>43</v>
      </c>
      <c r="B12" s="856"/>
      <c r="C12" s="856"/>
      <c r="D12" s="856"/>
      <c r="E12" s="856"/>
      <c r="F12" s="856"/>
      <c r="G12" s="439" t="s">
        <v>208</v>
      </c>
      <c r="H12" s="395">
        <f>IF(AND(D10="HU"), 0, IF(AND(D10=0), 0, SUM(H10-H11)))</f>
        <v>0</v>
      </c>
    </row>
    <row r="13" spans="1:15" ht="15.95" customHeight="1">
      <c r="A13" s="856" t="s">
        <v>3</v>
      </c>
      <c r="B13" s="856"/>
      <c r="C13" s="856"/>
      <c r="D13" s="856"/>
      <c r="E13" s="856"/>
      <c r="F13" s="856"/>
      <c r="G13" s="439" t="s">
        <v>208</v>
      </c>
      <c r="H13" s="394">
        <f>Master!$G$29</f>
        <v>0</v>
      </c>
      <c r="K13" s="441"/>
    </row>
    <row r="14" spans="1:15" ht="15.95" customHeight="1">
      <c r="A14" s="856" t="s">
        <v>4</v>
      </c>
      <c r="B14" s="856"/>
      <c r="C14" s="856"/>
      <c r="D14" s="856"/>
      <c r="E14" s="856"/>
      <c r="F14" s="856"/>
      <c r="G14" s="439" t="s">
        <v>208</v>
      </c>
      <c r="H14" s="395">
        <f>IF(AND(H13=0),0,IF(AND(D10="HU"),0, (ROUND((Master!B21+Master!C21+Master!D21)*0.4,0))))</f>
        <v>0</v>
      </c>
    </row>
    <row r="15" spans="1:15" ht="15.95" customHeight="1">
      <c r="A15" s="856" t="s">
        <v>5</v>
      </c>
      <c r="B15" s="856"/>
      <c r="C15" s="856"/>
      <c r="D15" s="856"/>
      <c r="E15" s="856"/>
      <c r="F15" s="856"/>
      <c r="G15" s="439"/>
      <c r="H15" s="395"/>
    </row>
    <row r="16" spans="1:15" ht="15.95" customHeight="1">
      <c r="A16" s="854" t="s">
        <v>6</v>
      </c>
      <c r="B16" s="854"/>
      <c r="C16" s="854"/>
      <c r="D16" s="854"/>
      <c r="E16" s="854"/>
      <c r="F16" s="854"/>
      <c r="G16" s="439" t="s">
        <v>208</v>
      </c>
      <c r="H16" s="394">
        <f>IF(AND(D10="HU"), H13, IF(AND(MIN(H12:H14)&gt;0), MIN(H12:H14), 0))</f>
        <v>0</v>
      </c>
    </row>
    <row r="17" spans="1:8" ht="15.95" customHeight="1">
      <c r="A17" s="556" t="s">
        <v>496</v>
      </c>
      <c r="B17" s="445"/>
      <c r="C17" s="445"/>
      <c r="D17" s="445"/>
      <c r="E17" s="446">
        <f>INPUT!$R$10</f>
        <v>0</v>
      </c>
      <c r="F17" s="445" t="s">
        <v>196</v>
      </c>
      <c r="G17" s="439" t="s">
        <v>208</v>
      </c>
      <c r="H17" s="395">
        <f>Master!$G$32</f>
        <v>0</v>
      </c>
    </row>
    <row r="18" spans="1:8" ht="15.95" customHeight="1">
      <c r="A18" s="854" t="s">
        <v>206</v>
      </c>
      <c r="B18" s="854"/>
      <c r="C18" s="854"/>
      <c r="D18" s="854"/>
      <c r="E18" s="854"/>
      <c r="F18" s="854"/>
      <c r="G18" s="439" t="s">
        <v>208</v>
      </c>
      <c r="H18" s="394">
        <f>IF((SUM(H6-(H16+H17)))&gt;0,SUM(H6-(H16+H17)),0)</f>
        <v>0</v>
      </c>
    </row>
    <row r="19" spans="1:8" ht="15.95" customHeight="1">
      <c r="A19" s="854" t="s">
        <v>494</v>
      </c>
      <c r="B19" s="854"/>
      <c r="C19" s="854"/>
      <c r="D19" s="854"/>
      <c r="E19" s="854"/>
      <c r="F19" s="854"/>
      <c r="G19" s="439" t="s">
        <v>208</v>
      </c>
      <c r="H19" s="395">
        <v>50000</v>
      </c>
    </row>
    <row r="20" spans="1:8" ht="15.95" customHeight="1">
      <c r="A20" s="555" t="s">
        <v>495</v>
      </c>
      <c r="B20" s="434"/>
      <c r="C20" s="434"/>
      <c r="D20" s="434"/>
      <c r="E20" s="434"/>
      <c r="F20" s="434"/>
      <c r="G20" s="439" t="s">
        <v>208</v>
      </c>
      <c r="H20" s="395">
        <f>Master!$P$21</f>
        <v>0</v>
      </c>
    </row>
    <row r="21" spans="1:8" ht="15.95" customHeight="1">
      <c r="A21" s="445" t="s">
        <v>68</v>
      </c>
      <c r="B21" s="434"/>
      <c r="C21" s="434"/>
      <c r="D21" s="434"/>
      <c r="E21" s="434"/>
      <c r="F21" s="434"/>
      <c r="G21" s="439" t="s">
        <v>208</v>
      </c>
      <c r="H21" s="394">
        <f>IF(SUM(H18-H19-H20)&gt;0,SUM(H18-H19-H20),0)</f>
        <v>0</v>
      </c>
    </row>
    <row r="22" spans="1:8" ht="15.95" customHeight="1">
      <c r="A22" s="445" t="s">
        <v>69</v>
      </c>
      <c r="B22" s="445"/>
      <c r="C22" s="445"/>
      <c r="D22" s="445"/>
      <c r="E22" s="445"/>
      <c r="F22" s="445"/>
      <c r="G22" s="439" t="s">
        <v>208</v>
      </c>
      <c r="H22" s="396">
        <f>INPUT!$AC$6</f>
        <v>0</v>
      </c>
    </row>
    <row r="23" spans="1:8" ht="15.95" customHeight="1">
      <c r="A23" s="854" t="s">
        <v>470</v>
      </c>
      <c r="B23" s="856"/>
      <c r="C23" s="856"/>
      <c r="D23" s="856"/>
      <c r="E23" s="856"/>
      <c r="F23" s="856"/>
      <c r="G23" s="440"/>
      <c r="H23" s="395"/>
    </row>
    <row r="24" spans="1:8" ht="15.95" customHeight="1">
      <c r="A24" s="854" t="s">
        <v>77</v>
      </c>
      <c r="B24" s="854"/>
      <c r="C24" s="854"/>
      <c r="D24" s="854"/>
      <c r="E24" s="854"/>
      <c r="F24" s="854"/>
      <c r="G24" s="439" t="s">
        <v>208</v>
      </c>
      <c r="H24" s="394">
        <f>SUM(H21-H22)</f>
        <v>0</v>
      </c>
    </row>
    <row r="25" spans="1:8" ht="15.95" customHeight="1">
      <c r="A25" s="445" t="s">
        <v>78</v>
      </c>
      <c r="B25" s="445"/>
      <c r="C25" s="445"/>
      <c r="D25" s="445"/>
      <c r="E25" s="445"/>
      <c r="F25" s="445"/>
      <c r="G25" s="439" t="s">
        <v>208</v>
      </c>
      <c r="H25" s="395">
        <v>0</v>
      </c>
    </row>
    <row r="26" spans="1:8" ht="15.95" customHeight="1">
      <c r="A26" s="434" t="s">
        <v>80</v>
      </c>
      <c r="B26" s="445"/>
      <c r="C26" s="445"/>
      <c r="D26" s="445"/>
      <c r="E26" s="445"/>
      <c r="F26" s="445"/>
      <c r="G26" s="439" t="s">
        <v>208</v>
      </c>
      <c r="H26" s="394">
        <f>SUM(H24+H25)</f>
        <v>0</v>
      </c>
    </row>
    <row r="27" spans="1:8" ht="15.95" customHeight="1">
      <c r="A27" s="860" t="s">
        <v>79</v>
      </c>
      <c r="B27" s="860"/>
      <c r="C27" s="860"/>
      <c r="D27" s="860"/>
      <c r="E27" s="860"/>
      <c r="F27" s="860"/>
      <c r="G27" s="440"/>
      <c r="H27" s="395"/>
    </row>
    <row r="28" spans="1:8" ht="15.95" customHeight="1">
      <c r="A28" s="860" t="s">
        <v>205</v>
      </c>
      <c r="B28" s="860"/>
      <c r="C28" s="860"/>
      <c r="D28" s="860"/>
      <c r="E28" s="860"/>
      <c r="F28" s="860"/>
      <c r="G28" s="440"/>
      <c r="H28" s="395"/>
    </row>
    <row r="29" spans="1:8" ht="15.95" customHeight="1">
      <c r="A29" s="856" t="s">
        <v>428</v>
      </c>
      <c r="B29" s="856"/>
      <c r="C29" s="856"/>
      <c r="D29" s="856"/>
      <c r="E29" s="856"/>
      <c r="F29" s="856"/>
      <c r="G29" s="439" t="s">
        <v>208</v>
      </c>
      <c r="H29" s="397">
        <f>IF(AND( 'Pay Drawn'!$J$26=0),0,'Pay Drawn'!$J$26)</f>
        <v>0</v>
      </c>
    </row>
    <row r="30" spans="1:8" ht="15.95" customHeight="1">
      <c r="A30" s="854" t="s">
        <v>393</v>
      </c>
      <c r="B30" s="856"/>
      <c r="C30" s="856"/>
      <c r="D30" s="856"/>
      <c r="E30" s="856"/>
      <c r="F30" s="856"/>
      <c r="G30" s="439" t="s">
        <v>208</v>
      </c>
      <c r="H30" s="397">
        <f>Master!$P$30</f>
        <v>0</v>
      </c>
    </row>
    <row r="31" spans="1:8" ht="15.95" customHeight="1">
      <c r="A31" s="854" t="s">
        <v>87</v>
      </c>
      <c r="B31" s="856"/>
      <c r="C31" s="856"/>
      <c r="D31" s="856"/>
      <c r="E31" s="856"/>
      <c r="F31" s="856"/>
      <c r="G31" s="439" t="s">
        <v>208</v>
      </c>
      <c r="H31" s="397">
        <f>Master!$P$33</f>
        <v>0</v>
      </c>
    </row>
    <row r="32" spans="1:8" ht="15.95" hidden="1" customHeight="1">
      <c r="A32" s="856"/>
      <c r="B32" s="856"/>
      <c r="C32" s="856"/>
      <c r="D32" s="856"/>
      <c r="E32" s="856"/>
      <c r="F32" s="856"/>
      <c r="G32" s="439" t="s">
        <v>208</v>
      </c>
      <c r="H32" s="397"/>
    </row>
    <row r="33" spans="1:8" ht="17.25" customHeight="1">
      <c r="A33" s="854" t="s">
        <v>187</v>
      </c>
      <c r="B33" s="854"/>
      <c r="C33" s="854"/>
      <c r="D33" s="854"/>
      <c r="E33" s="854"/>
      <c r="F33" s="854"/>
      <c r="G33" s="439" t="s">
        <v>208</v>
      </c>
      <c r="H33" s="397">
        <f>Master!$P$34</f>
        <v>0</v>
      </c>
    </row>
    <row r="34" spans="1:8" ht="15.95" customHeight="1">
      <c r="A34" s="856" t="s">
        <v>188</v>
      </c>
      <c r="B34" s="856"/>
      <c r="C34" s="856"/>
      <c r="D34" s="856"/>
      <c r="E34" s="856"/>
      <c r="F34" s="856"/>
      <c r="G34" s="439" t="s">
        <v>208</v>
      </c>
      <c r="H34" s="397">
        <f>Master!$P$35</f>
        <v>0</v>
      </c>
    </row>
    <row r="35" spans="1:8" ht="15.95" customHeight="1">
      <c r="A35" s="856" t="s">
        <v>189</v>
      </c>
      <c r="B35" s="856"/>
      <c r="C35" s="856"/>
      <c r="D35" s="856"/>
      <c r="E35" s="856"/>
      <c r="F35" s="856"/>
      <c r="G35" s="439" t="s">
        <v>208</v>
      </c>
      <c r="H35" s="397">
        <f>Master!$P$36</f>
        <v>0</v>
      </c>
    </row>
    <row r="36" spans="1:8" ht="15.95" customHeight="1">
      <c r="A36" s="856" t="s">
        <v>190</v>
      </c>
      <c r="B36" s="856"/>
      <c r="C36" s="856"/>
      <c r="D36" s="856"/>
      <c r="E36" s="856"/>
      <c r="F36" s="856"/>
      <c r="G36" s="439" t="s">
        <v>208</v>
      </c>
      <c r="H36" s="397">
        <f>Master!$P$37</f>
        <v>0</v>
      </c>
    </row>
    <row r="37" spans="1:8" ht="15.95" customHeight="1">
      <c r="A37" s="856" t="s">
        <v>391</v>
      </c>
      <c r="B37" s="856"/>
      <c r="C37" s="856"/>
      <c r="D37" s="856"/>
      <c r="E37" s="856"/>
      <c r="F37" s="856"/>
      <c r="G37" s="439" t="s">
        <v>208</v>
      </c>
      <c r="H37" s="397">
        <f>Master!$P$38</f>
        <v>0</v>
      </c>
    </row>
    <row r="38" spans="1:8" ht="15.95" customHeight="1">
      <c r="A38" s="444" t="s">
        <v>191</v>
      </c>
      <c r="B38" s="444"/>
      <c r="C38" s="444"/>
      <c r="D38" s="444"/>
      <c r="E38" s="444"/>
      <c r="F38" s="444"/>
      <c r="G38" s="439" t="s">
        <v>208</v>
      </c>
      <c r="H38" s="397">
        <f>Master!$P$39</f>
        <v>0</v>
      </c>
    </row>
    <row r="39" spans="1:8" ht="15.95" customHeight="1">
      <c r="A39" s="444" t="s">
        <v>76</v>
      </c>
      <c r="B39" s="444"/>
      <c r="C39" s="444"/>
      <c r="D39" s="444"/>
      <c r="E39" s="444"/>
      <c r="F39" s="444"/>
      <c r="H39" s="397"/>
    </row>
    <row r="40" spans="1:8" ht="15.95" customHeight="1">
      <c r="A40" s="447" t="s">
        <v>485</v>
      </c>
      <c r="G40" s="439" t="s">
        <v>208</v>
      </c>
      <c r="H40" s="397">
        <f>Master!$P$41</f>
        <v>0</v>
      </c>
    </row>
    <row r="41" spans="1:8" ht="15.95" customHeight="1">
      <c r="A41" s="432" t="s">
        <v>484</v>
      </c>
      <c r="G41" s="439" t="s">
        <v>208</v>
      </c>
      <c r="H41" s="397">
        <f>IF(AND( 'Pay Drawn'!$K$26&gt;0),IF(AND('Pay Drawn'!$K$26&gt;50000),'Pay Drawn'!$K$26-50000, 0), 0)</f>
        <v>0</v>
      </c>
    </row>
    <row r="42" spans="1:8" ht="18.75" customHeight="1">
      <c r="A42" s="434" t="s">
        <v>81</v>
      </c>
      <c r="B42" s="434"/>
      <c r="C42" s="434"/>
      <c r="D42" s="434"/>
      <c r="E42" s="434"/>
      <c r="F42" s="448"/>
      <c r="G42" s="439" t="s">
        <v>208</v>
      </c>
      <c r="H42" s="399">
        <f>SUM(H29:H41)</f>
        <v>0</v>
      </c>
    </row>
    <row r="43" spans="1:8" ht="17.25" customHeight="1">
      <c r="A43" s="859" t="s">
        <v>491</v>
      </c>
      <c r="B43" s="859"/>
      <c r="C43" s="859"/>
      <c r="D43" s="859"/>
      <c r="E43" s="859"/>
      <c r="F43" s="859"/>
      <c r="G43" s="439" t="s">
        <v>208</v>
      </c>
      <c r="H43" s="400">
        <f>IF(AND(H42&gt;150000),150000,(IF(AND(H42&lt;150000),(H42))))</f>
        <v>0</v>
      </c>
    </row>
    <row r="44" spans="1:8" ht="15.95" customHeight="1">
      <c r="A44" s="486" t="s">
        <v>465</v>
      </c>
      <c r="B44" s="434"/>
      <c r="C44" s="434"/>
      <c r="D44" s="434"/>
      <c r="E44" s="434"/>
      <c r="F44" s="434"/>
      <c r="G44" s="439" t="s">
        <v>208</v>
      </c>
      <c r="H44" s="395">
        <f>Master!P45</f>
        <v>0</v>
      </c>
    </row>
    <row r="45" spans="1:8" ht="15.95" customHeight="1">
      <c r="A45" s="854" t="s">
        <v>466</v>
      </c>
      <c r="B45" s="854"/>
      <c r="C45" s="854"/>
      <c r="D45" s="854"/>
      <c r="E45" s="854"/>
      <c r="F45" s="854"/>
      <c r="G45" s="439" t="s">
        <v>208</v>
      </c>
      <c r="H45" s="395">
        <f>INPUT!$AC$17</f>
        <v>0</v>
      </c>
    </row>
    <row r="46" spans="1:8" ht="15.95" customHeight="1">
      <c r="A46" s="449" t="s">
        <v>382</v>
      </c>
      <c r="B46" s="444"/>
      <c r="C46" s="444"/>
      <c r="D46" s="444"/>
      <c r="E46" s="444"/>
      <c r="F46" s="444"/>
      <c r="G46" s="439" t="s">
        <v>208</v>
      </c>
      <c r="H46" s="395">
        <f>INPUT!$AC$19</f>
        <v>0</v>
      </c>
    </row>
    <row r="47" spans="1:8" ht="15.95" customHeight="1">
      <c r="A47" s="478" t="s">
        <v>467</v>
      </c>
      <c r="B47" s="444"/>
      <c r="C47" s="444"/>
      <c r="D47" s="444"/>
      <c r="E47" s="444"/>
      <c r="F47" s="444"/>
      <c r="G47" s="439" t="s">
        <v>208</v>
      </c>
      <c r="H47" s="395">
        <f>INPUT!$AC$20</f>
        <v>0</v>
      </c>
    </row>
    <row r="48" spans="1:8" ht="15.95" customHeight="1">
      <c r="A48" s="449" t="s">
        <v>222</v>
      </c>
      <c r="B48" s="444"/>
      <c r="C48" s="444"/>
      <c r="D48" s="444"/>
      <c r="E48" s="444"/>
      <c r="F48" s="444"/>
      <c r="G48" s="439" t="s">
        <v>208</v>
      </c>
      <c r="H48" s="395">
        <f>INPUT!$AC$18</f>
        <v>0</v>
      </c>
    </row>
    <row r="49" spans="1:8" ht="15.95" customHeight="1">
      <c r="A49" s="478" t="s">
        <v>510</v>
      </c>
      <c r="B49" s="594"/>
      <c r="C49" s="594"/>
      <c r="D49" s="594"/>
      <c r="E49" s="594"/>
      <c r="F49" s="594"/>
      <c r="G49" s="439" t="s">
        <v>208</v>
      </c>
      <c r="H49" s="395">
        <f>IF(H25&gt;0, MIN(INPUT!$AC$21, H25), 0)</f>
        <v>0</v>
      </c>
    </row>
    <row r="50" spans="1:8" ht="15.95" customHeight="1">
      <c r="A50" s="447" t="s">
        <v>511</v>
      </c>
      <c r="G50" s="439" t="s">
        <v>208</v>
      </c>
      <c r="H50" s="397">
        <f>IF(AND( 'Pay Drawn'!$K$26&gt;0), IF(AND('Pay Drawn'!$K$26&gt;50000), 50000, 'Pay Drawn'!$K$26), 0)</f>
        <v>0</v>
      </c>
    </row>
    <row r="51" spans="1:8" ht="21" customHeight="1">
      <c r="A51" s="486" t="s">
        <v>464</v>
      </c>
      <c r="B51" s="434"/>
      <c r="C51" s="434"/>
      <c r="D51" s="434"/>
      <c r="E51" s="434"/>
      <c r="F51" s="444"/>
      <c r="G51" s="439" t="s">
        <v>208</v>
      </c>
      <c r="H51" s="394">
        <f>SUM(H43:H50)</f>
        <v>0</v>
      </c>
    </row>
    <row r="52" spans="1:8" ht="15.75" customHeight="1">
      <c r="A52" s="855" t="s">
        <v>85</v>
      </c>
      <c r="B52" s="855"/>
      <c r="C52" s="855"/>
      <c r="D52" s="855"/>
      <c r="E52" s="481"/>
      <c r="F52" s="481"/>
      <c r="G52" s="439" t="s">
        <v>208</v>
      </c>
      <c r="H52" s="395">
        <f>SUM(H26-H51)</f>
        <v>0</v>
      </c>
    </row>
    <row r="53" spans="1:8" ht="17.45" customHeight="1">
      <c r="A53" s="476" t="s">
        <v>420</v>
      </c>
      <c r="B53" s="481"/>
      <c r="C53" s="481"/>
      <c r="D53" s="481"/>
      <c r="E53" s="481"/>
      <c r="F53" s="481"/>
      <c r="G53" s="439" t="s">
        <v>208</v>
      </c>
      <c r="H53" s="398">
        <f>ROUNDUP(H52,-1)</f>
        <v>0</v>
      </c>
    </row>
    <row r="54" spans="1:8" ht="17.45" customHeight="1">
      <c r="A54" s="450" t="s">
        <v>82</v>
      </c>
      <c r="B54" s="450"/>
      <c r="C54" s="450"/>
      <c r="D54" s="450"/>
      <c r="E54" s="450"/>
      <c r="F54" s="450"/>
      <c r="G54" s="480"/>
      <c r="H54" s="401"/>
    </row>
    <row r="55" spans="1:8" ht="17.45" customHeight="1">
      <c r="A55" s="477" t="s">
        <v>413</v>
      </c>
      <c r="B55" s="477"/>
      <c r="C55" s="477"/>
      <c r="D55" s="477"/>
      <c r="E55" s="477"/>
      <c r="F55" s="477"/>
      <c r="G55" s="480"/>
      <c r="H55" s="396" t="s">
        <v>7</v>
      </c>
    </row>
    <row r="56" spans="1:8" ht="17.45" customHeight="1">
      <c r="A56" s="477" t="s">
        <v>392</v>
      </c>
      <c r="B56" s="477"/>
      <c r="C56" s="477"/>
      <c r="D56" s="477"/>
      <c r="E56" s="477"/>
      <c r="F56" s="477"/>
      <c r="G56" s="480"/>
      <c r="H56" s="396" t="s">
        <v>7</v>
      </c>
    </row>
    <row r="57" spans="1:8" ht="17.45" customHeight="1">
      <c r="A57" s="437" t="s">
        <v>58</v>
      </c>
      <c r="B57" s="476"/>
      <c r="C57" s="476"/>
      <c r="D57" s="476"/>
      <c r="E57" s="477"/>
      <c r="F57" s="477"/>
      <c r="H57" s="397"/>
    </row>
    <row r="58" spans="1:8" ht="17.45" customHeight="1">
      <c r="A58" s="539" t="s">
        <v>480</v>
      </c>
      <c r="B58" s="477"/>
      <c r="C58" s="477"/>
      <c r="D58" s="477"/>
      <c r="E58" s="477"/>
      <c r="F58" s="477"/>
      <c r="G58" s="439" t="s">
        <v>208</v>
      </c>
      <c r="H58" s="397">
        <f>IF(AND(+C3="Mr.",H53&gt;=500000),12500,0+IF(AND(+C3="Mr.",+H53&lt;500000,+H53&gt;250000),ROUND((H53-250000)*0.05, 0),0))</f>
        <v>0</v>
      </c>
    </row>
    <row r="59" spans="1:8" ht="17.45" customHeight="1">
      <c r="A59" s="539" t="s">
        <v>476</v>
      </c>
      <c r="B59" s="477"/>
      <c r="C59" s="477"/>
      <c r="D59" s="477"/>
      <c r="E59" s="477"/>
      <c r="F59" s="477"/>
      <c r="G59" s="439" t="s">
        <v>208</v>
      </c>
      <c r="H59" s="397">
        <f>IF(AND(+C3="Mr.",+H53&gt;500000,H53&lt;1000001),(H53-500000)*0.2)+IF(AND(+C3="Mr.",+H53&lt;500000),0)+IF(AND(+C3="Mr.",+H53&gt;1000000),100000)</f>
        <v>0</v>
      </c>
    </row>
    <row r="60" spans="1:8" ht="17.45" customHeight="1">
      <c r="A60" s="477" t="s">
        <v>93</v>
      </c>
      <c r="B60" s="477"/>
      <c r="C60" s="477"/>
      <c r="D60" s="477"/>
      <c r="E60" s="477"/>
      <c r="F60" s="477"/>
      <c r="G60" s="477"/>
      <c r="H60" s="397"/>
    </row>
    <row r="61" spans="1:8" ht="17.45" customHeight="1">
      <c r="A61" s="539" t="s">
        <v>481</v>
      </c>
      <c r="B61" s="477"/>
      <c r="C61" s="477"/>
      <c r="D61" s="477"/>
      <c r="E61" s="477"/>
      <c r="F61" s="477"/>
      <c r="G61" s="439" t="s">
        <v>208</v>
      </c>
      <c r="H61" s="397">
        <f>IF(AND(C3="Mr.",+H53&gt;1000000),(H53-1000000)*0.3,0)</f>
        <v>0</v>
      </c>
    </row>
    <row r="62" spans="1:8" ht="17.45" customHeight="1">
      <c r="A62" s="475" t="s">
        <v>355</v>
      </c>
      <c r="B62" s="477"/>
      <c r="C62" s="477"/>
      <c r="D62" s="477"/>
      <c r="E62" s="477"/>
      <c r="F62" s="477"/>
      <c r="G62" s="480"/>
      <c r="H62" s="397"/>
    </row>
    <row r="63" spans="1:8" ht="17.45" customHeight="1">
      <c r="A63" s="437" t="s">
        <v>59</v>
      </c>
      <c r="B63" s="476"/>
      <c r="C63" s="476"/>
      <c r="D63" s="476"/>
      <c r="E63" s="477"/>
      <c r="F63" s="477"/>
      <c r="G63" s="480"/>
      <c r="H63" s="396"/>
    </row>
    <row r="64" spans="1:8" ht="17.45" customHeight="1">
      <c r="A64" s="540" t="s">
        <v>477</v>
      </c>
      <c r="B64" s="477"/>
      <c r="C64" s="477"/>
      <c r="D64" s="477"/>
      <c r="E64" s="477"/>
      <c r="F64" s="477"/>
      <c r="G64" s="439" t="s">
        <v>208</v>
      </c>
      <c r="H64" s="397">
        <f>IF(AND(+C3="Ms.",H53&gt;=500000),12500,0+IF(AND(+C3="Ms.",+H53&lt;500000,+H53&gt;250000),ROUND((H53-250000)*0.05,0),0))</f>
        <v>0</v>
      </c>
    </row>
    <row r="65" spans="1:8" ht="17.45" customHeight="1">
      <c r="A65" s="540" t="s">
        <v>478</v>
      </c>
      <c r="B65" s="477"/>
      <c r="C65" s="477"/>
      <c r="D65" s="477"/>
      <c r="E65" s="477"/>
      <c r="F65" s="477"/>
      <c r="G65" s="439" t="s">
        <v>208</v>
      </c>
      <c r="H65" s="397">
        <f>IF(AND(+C3="Ms.",+H53&gt;500000,H53&lt;1000001),(H53-500000)*0.2)+IF(AND(+C3="Ms.",+H53&lt;500000),0)+IF(AND(+C3="Ms.",+H53&gt;1000000),100000)</f>
        <v>0</v>
      </c>
    </row>
    <row r="66" spans="1:8" ht="17.45" customHeight="1">
      <c r="A66" s="477" t="s">
        <v>357</v>
      </c>
      <c r="B66" s="477"/>
      <c r="C66" s="477"/>
      <c r="D66" s="477"/>
      <c r="E66" s="477"/>
      <c r="F66" s="477"/>
      <c r="G66" s="477"/>
      <c r="H66" s="395"/>
    </row>
    <row r="67" spans="1:8" ht="17.45" customHeight="1">
      <c r="A67" s="540" t="s">
        <v>479</v>
      </c>
      <c r="B67" s="477"/>
      <c r="C67" s="477"/>
      <c r="D67" s="477"/>
      <c r="E67" s="477"/>
      <c r="F67" s="477"/>
      <c r="G67" s="439" t="s">
        <v>208</v>
      </c>
      <c r="H67" s="397">
        <f>IF(AND(C3="Ms.",+H53&gt;1000000),(H53-1000000)*0.3,0)</f>
        <v>0</v>
      </c>
    </row>
    <row r="68" spans="1:8" ht="17.45" customHeight="1">
      <c r="A68" s="477" t="s">
        <v>356</v>
      </c>
      <c r="B68" s="477"/>
      <c r="C68" s="477"/>
      <c r="D68" s="477"/>
      <c r="E68" s="477"/>
      <c r="F68" s="477"/>
      <c r="G68" s="480"/>
      <c r="H68" s="395"/>
    </row>
    <row r="69" spans="1:8" ht="17.45" customHeight="1">
      <c r="A69" s="476" t="s">
        <v>389</v>
      </c>
      <c r="B69" s="476"/>
      <c r="C69" s="476"/>
      <c r="D69" s="476"/>
      <c r="E69" s="476"/>
      <c r="F69" s="476"/>
      <c r="G69" s="439" t="s">
        <v>208</v>
      </c>
      <c r="H69" s="402">
        <f>ROUND(SUM(H58:H67), 0)</f>
        <v>0</v>
      </c>
    </row>
    <row r="70" spans="1:8" ht="17.45" customHeight="1">
      <c r="A70" s="588" t="s">
        <v>501</v>
      </c>
      <c r="G70" s="439" t="s">
        <v>208</v>
      </c>
      <c r="H70" s="403">
        <f>IF(AND(H69=0),0,IF(AND(H53&lt;=500000, H53&gt;=250000),12500,0))</f>
        <v>0</v>
      </c>
    </row>
    <row r="71" spans="1:8" ht="17.45" customHeight="1">
      <c r="A71" s="476" t="s">
        <v>390</v>
      </c>
      <c r="B71" s="476"/>
      <c r="C71" s="476"/>
      <c r="D71" s="476"/>
      <c r="E71" s="476"/>
      <c r="F71" s="476"/>
      <c r="G71" s="439" t="s">
        <v>208</v>
      </c>
      <c r="H71" s="402">
        <f>IF(AND(ROUND(SUM(H69-H70), 0)&gt;0), ROUND(SUM(H69-H70), 0), 0)</f>
        <v>0</v>
      </c>
    </row>
    <row r="72" spans="1:8" ht="17.45" customHeight="1">
      <c r="A72" s="553" t="s">
        <v>486</v>
      </c>
      <c r="B72" s="476"/>
      <c r="C72" s="476"/>
      <c r="D72" s="476"/>
      <c r="E72" s="476"/>
      <c r="F72" s="476"/>
      <c r="G72" s="439" t="s">
        <v>208</v>
      </c>
      <c r="H72" s="395">
        <f>ROUND(H71*0.04,0)</f>
        <v>0</v>
      </c>
    </row>
    <row r="73" spans="1:8" ht="17.45" customHeight="1">
      <c r="A73" s="476" t="s">
        <v>362</v>
      </c>
      <c r="B73" s="476"/>
      <c r="C73" s="476"/>
      <c r="D73" s="476"/>
      <c r="E73" s="476"/>
      <c r="F73" s="476"/>
      <c r="G73" s="439" t="s">
        <v>208</v>
      </c>
      <c r="H73" s="402">
        <f>SUM(H71+H72)</f>
        <v>0</v>
      </c>
    </row>
    <row r="74" spans="1:8" ht="17.45" customHeight="1">
      <c r="A74" s="600" t="s">
        <v>531</v>
      </c>
      <c r="B74" s="476"/>
      <c r="C74" s="476"/>
      <c r="D74" s="476"/>
      <c r="E74" s="476"/>
      <c r="F74" s="476"/>
      <c r="G74" s="439" t="s">
        <v>208</v>
      </c>
      <c r="H74" s="403">
        <f>Master!$I$43</f>
        <v>0</v>
      </c>
    </row>
    <row r="75" spans="1:8" ht="17.45" customHeight="1">
      <c r="A75" s="600" t="s">
        <v>532</v>
      </c>
      <c r="G75" s="439" t="s">
        <v>208</v>
      </c>
      <c r="H75" s="403">
        <f>Master!$I$44</f>
        <v>0</v>
      </c>
    </row>
    <row r="76" spans="1:8" ht="17.45" customHeight="1">
      <c r="A76" s="476" t="s">
        <v>363</v>
      </c>
      <c r="B76" s="476"/>
      <c r="C76" s="476"/>
      <c r="D76" s="476"/>
      <c r="E76" s="476"/>
      <c r="F76" s="476"/>
      <c r="G76" s="439" t="s">
        <v>208</v>
      </c>
      <c r="H76" s="403">
        <f>INPUT!$F$29</f>
        <v>0</v>
      </c>
    </row>
    <row r="77" spans="1:8" ht="17.45" customHeight="1">
      <c r="A77" s="476" t="s">
        <v>367</v>
      </c>
      <c r="B77" s="476"/>
      <c r="C77" s="476"/>
      <c r="D77" s="476"/>
      <c r="E77" s="476"/>
      <c r="F77" s="476"/>
      <c r="G77" s="439" t="s">
        <v>208</v>
      </c>
      <c r="H77" s="404">
        <f>ROUND(H73-SUM(H74:H76), 0)</f>
        <v>0</v>
      </c>
    </row>
    <row r="78" spans="1:8" ht="17.45" customHeight="1">
      <c r="A78" s="451" t="s">
        <v>368</v>
      </c>
      <c r="B78" s="452"/>
      <c r="C78" s="452"/>
      <c r="D78" s="452"/>
      <c r="E78" s="452"/>
      <c r="F78" s="452"/>
      <c r="G78" s="439" t="s">
        <v>208</v>
      </c>
      <c r="H78" s="399">
        <f>IF(AND(H77&gt;0), ROUND(H77/1.04, 0), 0)</f>
        <v>0</v>
      </c>
    </row>
    <row r="79" spans="1:8" ht="17.45" customHeight="1">
      <c r="A79" s="452" t="s">
        <v>369</v>
      </c>
      <c r="B79" s="452"/>
      <c r="C79" s="452"/>
      <c r="D79" s="452"/>
      <c r="E79" s="452"/>
      <c r="F79" s="452"/>
      <c r="G79" s="439" t="s">
        <v>208</v>
      </c>
      <c r="H79" s="399">
        <f>ROUND(H78*0.04, 0)</f>
        <v>0</v>
      </c>
    </row>
    <row r="80" spans="1:8" ht="17.45" customHeight="1">
      <c r="H80" s="453"/>
    </row>
    <row r="81" spans="1:8" ht="17.45" customHeight="1">
      <c r="H81" s="453"/>
    </row>
    <row r="82" spans="1:8" ht="17.45" customHeight="1">
      <c r="A82" s="476" t="s">
        <v>365</v>
      </c>
      <c r="B82" s="475"/>
      <c r="C82" s="475"/>
      <c r="D82" s="475"/>
      <c r="E82" s="475"/>
      <c r="F82" s="475"/>
      <c r="G82" s="475"/>
      <c r="H82" s="475"/>
    </row>
    <row r="83" spans="1:8" ht="15" customHeight="1">
      <c r="A83" s="478" t="s">
        <v>63</v>
      </c>
      <c r="B83" s="479"/>
      <c r="C83" s="479"/>
      <c r="D83" s="479"/>
      <c r="E83" s="479"/>
      <c r="F83" s="479"/>
      <c r="G83" s="479"/>
      <c r="H83" s="479"/>
    </row>
    <row r="84" spans="1:8">
      <c r="A84" s="478" t="s">
        <v>30</v>
      </c>
      <c r="B84" s="478" t="s">
        <v>31</v>
      </c>
      <c r="C84" s="478"/>
      <c r="D84" s="475" t="s">
        <v>40</v>
      </c>
      <c r="E84" s="478" t="s">
        <v>32</v>
      </c>
      <c r="F84" s="454"/>
      <c r="G84" s="478"/>
      <c r="H84" s="455"/>
    </row>
    <row r="85" spans="1:8" ht="1.5" hidden="1" customHeight="1">
      <c r="A85" s="474" t="s">
        <v>210</v>
      </c>
      <c r="B85" s="474"/>
      <c r="C85" s="474"/>
      <c r="D85" s="474"/>
      <c r="E85" s="474"/>
      <c r="F85" s="474"/>
      <c r="G85" s="476">
        <f>D10</f>
        <v>0</v>
      </c>
      <c r="H85" s="456" t="s">
        <v>36</v>
      </c>
    </row>
    <row r="86" spans="1:8" ht="23.25" customHeight="1">
      <c r="A86" s="474" t="s">
        <v>210</v>
      </c>
      <c r="B86" s="474"/>
      <c r="C86" s="474"/>
      <c r="D86" s="474"/>
      <c r="E86" s="474"/>
      <c r="F86" s="474"/>
      <c r="G86" s="476">
        <f>IF(AND(Form!$D$10="HU"), 0, Form!$D$10)</f>
        <v>0</v>
      </c>
      <c r="H86" s="456" t="s">
        <v>36</v>
      </c>
    </row>
    <row r="87" spans="1:8">
      <c r="A87" s="457" t="s">
        <v>64</v>
      </c>
      <c r="B87" s="458" t="s">
        <v>240</v>
      </c>
      <c r="C87" s="459"/>
      <c r="D87" s="459"/>
      <c r="E87" s="460">
        <f>$H$36</f>
        <v>0</v>
      </c>
      <c r="F87" s="475" t="s">
        <v>33</v>
      </c>
      <c r="G87" s="458"/>
      <c r="H87" s="456"/>
    </row>
    <row r="88" spans="1:8">
      <c r="A88" s="478" t="s">
        <v>34</v>
      </c>
      <c r="B88" s="478"/>
      <c r="C88" s="478"/>
      <c r="D88" s="478"/>
      <c r="E88" s="478"/>
      <c r="F88" s="478"/>
      <c r="G88" s="478"/>
      <c r="H88" s="478"/>
    </row>
    <row r="89" spans="1:8" ht="15">
      <c r="A89" s="461" t="s">
        <v>211</v>
      </c>
      <c r="B89" s="461"/>
      <c r="C89" s="461"/>
      <c r="D89" s="461"/>
      <c r="E89" s="461"/>
      <c r="F89" s="461"/>
      <c r="G89" s="461"/>
      <c r="H89" s="461"/>
    </row>
    <row r="90" spans="1:8">
      <c r="A90" s="478" t="s">
        <v>19</v>
      </c>
      <c r="B90" s="478" t="s">
        <v>35</v>
      </c>
      <c r="C90" s="462"/>
      <c r="D90" s="478"/>
      <c r="E90" s="462"/>
      <c r="F90" s="462"/>
      <c r="G90" s="462"/>
      <c r="H90" s="463"/>
    </row>
    <row r="91" spans="1:8">
      <c r="A91" s="464"/>
      <c r="B91" s="464"/>
      <c r="C91" s="464"/>
      <c r="D91" s="458" t="s">
        <v>394</v>
      </c>
      <c r="G91" s="480"/>
      <c r="H91" s="456"/>
    </row>
    <row r="92" spans="1:8">
      <c r="A92" s="480"/>
      <c r="B92" s="480"/>
      <c r="C92" s="480"/>
      <c r="D92" s="480"/>
      <c r="E92" s="480"/>
      <c r="F92" s="480"/>
      <c r="G92" s="480"/>
      <c r="H92" s="456"/>
    </row>
    <row r="93" spans="1:8">
      <c r="A93" s="480"/>
      <c r="B93" s="480"/>
      <c r="C93" s="480"/>
      <c r="D93" s="475" t="s">
        <v>395</v>
      </c>
      <c r="E93" s="475"/>
      <c r="F93" s="456">
        <f>INPUT!$K$5</f>
        <v>0</v>
      </c>
      <c r="G93" s="453"/>
      <c r="H93" s="453"/>
    </row>
    <row r="99" spans="4:8">
      <c r="F99" s="452" t="s">
        <v>380</v>
      </c>
    </row>
    <row r="100" spans="4:8">
      <c r="D100" s="473"/>
      <c r="E100" s="473"/>
      <c r="F100" s="473" t="str">
        <f>INPUT!$K$3</f>
        <v>Alagappa Government Arts College, Karaikudi - 630 003.</v>
      </c>
      <c r="G100" s="473"/>
      <c r="H100" s="473"/>
    </row>
  </sheetData>
  <sheetProtection password="C6AA" sheet="1" objects="1" scenarios="1"/>
  <mergeCells count="35">
    <mergeCell ref="A1:H1"/>
    <mergeCell ref="A6:F6"/>
    <mergeCell ref="D3:F3"/>
    <mergeCell ref="A3:B3"/>
    <mergeCell ref="A4:B4"/>
    <mergeCell ref="A2:H2"/>
    <mergeCell ref="A5:B5"/>
    <mergeCell ref="A15:F15"/>
    <mergeCell ref="A16:F16"/>
    <mergeCell ref="A14:F14"/>
    <mergeCell ref="A34:F34"/>
    <mergeCell ref="A29:F29"/>
    <mergeCell ref="A18:F18"/>
    <mergeCell ref="A27:F27"/>
    <mergeCell ref="A33:F33"/>
    <mergeCell ref="A23:F23"/>
    <mergeCell ref="A28:F28"/>
    <mergeCell ref="A31:F31"/>
    <mergeCell ref="A19:F19"/>
    <mergeCell ref="A45:F45"/>
    <mergeCell ref="A52:D52"/>
    <mergeCell ref="A7:F7"/>
    <mergeCell ref="A12:F12"/>
    <mergeCell ref="A11:F11"/>
    <mergeCell ref="A10:C10"/>
    <mergeCell ref="A9:F9"/>
    <mergeCell ref="A13:F13"/>
    <mergeCell ref="A8:F8"/>
    <mergeCell ref="A43:F43"/>
    <mergeCell ref="A37:F37"/>
    <mergeCell ref="A30:F30"/>
    <mergeCell ref="A35:F35"/>
    <mergeCell ref="A32:F32"/>
    <mergeCell ref="A24:F24"/>
    <mergeCell ref="A36:F36"/>
  </mergeCells>
  <phoneticPr fontId="0" type="noConversion"/>
  <printOptions horizontalCentered="1"/>
  <pageMargins left="0.28999999999999998" right="0.35433070866141703" top="0.35" bottom="0.26" header="0" footer="0"/>
  <pageSetup paperSize="9" orientation="portrait" verticalDpi="180" r:id="rId1"/>
  <headerFooter alignWithMargins="0">
    <oddHeader>&amp;CPage &amp;P</oddHeader>
  </headerFooter>
  <rowBreaks count="1" manualBreakCount="1">
    <brk id="51" max="16383" man="1"/>
  </rowBreaks>
</worksheet>
</file>

<file path=xl/worksheets/sheet5.xml><?xml version="1.0" encoding="utf-8"?>
<worksheet xmlns="http://schemas.openxmlformats.org/spreadsheetml/2006/main" xmlns:r="http://schemas.openxmlformats.org/officeDocument/2006/relationships">
  <dimension ref="A1:K92"/>
  <sheetViews>
    <sheetView workbookViewId="0">
      <selection sqref="A1:I1"/>
    </sheetView>
  </sheetViews>
  <sheetFormatPr defaultRowHeight="12.75"/>
  <cols>
    <col min="1" max="1" width="4" customWidth="1"/>
    <col min="2" max="2" width="5.5703125" customWidth="1"/>
    <col min="3" max="3" width="32.5703125" customWidth="1"/>
    <col min="4" max="5" width="6" customWidth="1"/>
    <col min="6" max="6" width="2.42578125" customWidth="1"/>
    <col min="7" max="7" width="4.85546875" customWidth="1"/>
    <col min="8" max="8" width="5.7109375" customWidth="1"/>
    <col min="9" max="9" width="22" customWidth="1"/>
  </cols>
  <sheetData>
    <row r="1" spans="1:11" ht="35.25" customHeight="1">
      <c r="A1" s="864" t="s">
        <v>452</v>
      </c>
      <c r="B1" s="864"/>
      <c r="C1" s="864"/>
      <c r="D1" s="864"/>
      <c r="E1" s="864"/>
      <c r="F1" s="864"/>
      <c r="G1" s="864"/>
      <c r="H1" s="864"/>
      <c r="I1" s="864"/>
    </row>
    <row r="2" spans="1:11" ht="12.75" customHeight="1">
      <c r="A2" s="865" t="s">
        <v>453</v>
      </c>
      <c r="B2" s="865"/>
      <c r="C2" s="865"/>
      <c r="D2" s="865"/>
      <c r="E2" s="865"/>
      <c r="F2" s="865"/>
      <c r="G2" s="865"/>
      <c r="H2" s="865"/>
      <c r="I2" s="865"/>
      <c r="J2" s="490"/>
      <c r="K2" s="491"/>
    </row>
    <row r="3" spans="1:11" ht="12.75" customHeight="1">
      <c r="A3" s="865" t="s">
        <v>533</v>
      </c>
      <c r="B3" s="865"/>
      <c r="C3" s="865"/>
      <c r="D3" s="865"/>
      <c r="E3" s="865"/>
      <c r="F3" s="865"/>
      <c r="G3" s="865"/>
      <c r="H3" s="865"/>
      <c r="I3" s="865"/>
    </row>
    <row r="4" spans="1:11" ht="12.75" customHeight="1" thickBot="1">
      <c r="A4" s="515"/>
      <c r="B4" s="515"/>
      <c r="C4" s="515"/>
      <c r="D4" s="515"/>
      <c r="E4" s="515"/>
      <c r="F4" s="515"/>
      <c r="G4" s="515"/>
      <c r="H4" s="515"/>
      <c r="I4" s="515"/>
    </row>
    <row r="5" spans="1:11" ht="13.5" thickTop="1">
      <c r="A5" s="878">
        <v>1</v>
      </c>
      <c r="B5" s="872" t="s">
        <v>432</v>
      </c>
      <c r="C5" s="873"/>
      <c r="D5" s="516"/>
      <c r="E5" s="517"/>
      <c r="F5" s="517"/>
      <c r="G5" s="517"/>
      <c r="H5" s="517"/>
      <c r="I5" s="529"/>
    </row>
    <row r="6" spans="1:11">
      <c r="A6" s="879"/>
      <c r="B6" s="874"/>
      <c r="C6" s="875"/>
      <c r="D6" s="493" t="str">
        <f>INPUT!$K$2</f>
        <v>Mr.</v>
      </c>
      <c r="E6" s="884">
        <f>INPUT!$K$4</f>
        <v>0</v>
      </c>
      <c r="F6" s="884"/>
      <c r="G6" s="884"/>
      <c r="H6" s="884"/>
      <c r="I6" s="885"/>
    </row>
    <row r="7" spans="1:11">
      <c r="A7" s="879"/>
      <c r="B7" s="874"/>
      <c r="C7" s="875"/>
      <c r="D7" s="494"/>
      <c r="E7" s="884">
        <f>INPUT!$K$5</f>
        <v>0</v>
      </c>
      <c r="F7" s="884"/>
      <c r="G7" s="884"/>
      <c r="H7" s="884"/>
      <c r="I7" s="885"/>
    </row>
    <row r="8" spans="1:11">
      <c r="A8" s="880"/>
      <c r="B8" s="876"/>
      <c r="C8" s="877"/>
      <c r="D8" s="888" t="str">
        <f>INPUT!$K$3</f>
        <v>Alagappa Government Arts College, Karaikudi - 630 003.</v>
      </c>
      <c r="E8" s="889"/>
      <c r="F8" s="889"/>
      <c r="G8" s="889"/>
      <c r="H8" s="889"/>
      <c r="I8" s="890"/>
    </row>
    <row r="9" spans="1:11" ht="21" customHeight="1">
      <c r="A9" s="526">
        <v>2</v>
      </c>
      <c r="B9" s="20" t="s">
        <v>433</v>
      </c>
      <c r="C9" s="495"/>
      <c r="D9" s="495"/>
      <c r="E9" s="886">
        <f>INPUT!$K$6</f>
        <v>0</v>
      </c>
      <c r="F9" s="886"/>
      <c r="G9" s="886"/>
      <c r="H9" s="886"/>
      <c r="I9" s="887"/>
    </row>
    <row r="10" spans="1:11" ht="23.25" customHeight="1">
      <c r="A10" s="526">
        <v>3</v>
      </c>
      <c r="B10" s="20" t="s">
        <v>434</v>
      </c>
      <c r="C10" s="495"/>
      <c r="D10" s="495"/>
      <c r="E10" s="886" t="s">
        <v>435</v>
      </c>
      <c r="F10" s="886"/>
      <c r="G10" s="886"/>
      <c r="H10" s="886"/>
      <c r="I10" s="887"/>
    </row>
    <row r="11" spans="1:11" s="14" customFormat="1" ht="72.75" customHeight="1">
      <c r="A11" s="881">
        <v>4</v>
      </c>
      <c r="B11" s="866" t="s">
        <v>436</v>
      </c>
      <c r="C11" s="867"/>
      <c r="D11" s="495"/>
      <c r="E11" s="497">
        <v>45846</v>
      </c>
      <c r="F11" s="498" t="s">
        <v>437</v>
      </c>
      <c r="G11" s="499">
        <v>46212</v>
      </c>
      <c r="H11" s="496"/>
      <c r="I11" s="520"/>
    </row>
    <row r="12" spans="1:11" ht="41.25" customHeight="1">
      <c r="A12" s="882"/>
      <c r="B12" s="8" t="s">
        <v>438</v>
      </c>
      <c r="C12" s="510" t="s">
        <v>455</v>
      </c>
      <c r="D12" s="870"/>
      <c r="E12" s="869"/>
      <c r="F12" s="869"/>
      <c r="G12" s="871"/>
      <c r="H12" s="519" t="s">
        <v>208</v>
      </c>
      <c r="I12" s="521">
        <f>-INPUT!$AC$6</f>
        <v>0</v>
      </c>
    </row>
    <row r="13" spans="1:11" ht="30" customHeight="1">
      <c r="A13" s="882"/>
      <c r="B13" s="8" t="s">
        <v>439</v>
      </c>
      <c r="C13" s="510" t="s">
        <v>440</v>
      </c>
      <c r="D13" s="500"/>
      <c r="E13" s="488"/>
      <c r="F13" s="488"/>
      <c r="G13" s="489"/>
      <c r="H13" s="519" t="s">
        <v>208</v>
      </c>
      <c r="I13" s="522"/>
    </row>
    <row r="14" spans="1:11" ht="18.75" customHeight="1">
      <c r="A14" s="882"/>
      <c r="B14" s="8" t="s">
        <v>441</v>
      </c>
      <c r="C14" s="495" t="s">
        <v>442</v>
      </c>
      <c r="D14" s="501"/>
      <c r="E14" s="488"/>
      <c r="F14" s="488"/>
      <c r="G14" s="489"/>
      <c r="H14" s="519" t="s">
        <v>208</v>
      </c>
      <c r="I14" s="522"/>
    </row>
    <row r="15" spans="1:11" ht="20.25" customHeight="1">
      <c r="A15" s="882"/>
      <c r="B15" s="8" t="s">
        <v>443</v>
      </c>
      <c r="C15" s="495" t="s">
        <v>444</v>
      </c>
      <c r="D15" s="501"/>
      <c r="E15" s="488"/>
      <c r="F15" s="488"/>
      <c r="G15" s="489"/>
      <c r="H15" s="519" t="s">
        <v>208</v>
      </c>
      <c r="I15" s="522"/>
    </row>
    <row r="16" spans="1:11" ht="17.25" customHeight="1">
      <c r="A16" s="882"/>
      <c r="B16" s="8"/>
      <c r="C16" s="259" t="s">
        <v>445</v>
      </c>
      <c r="D16" s="519" t="s">
        <v>208</v>
      </c>
      <c r="E16" s="487"/>
      <c r="F16" s="488"/>
      <c r="G16" s="502"/>
      <c r="H16" s="487"/>
      <c r="I16" s="522"/>
    </row>
    <row r="17" spans="1:9" ht="17.25" customHeight="1">
      <c r="A17" s="882"/>
      <c r="B17" s="8"/>
      <c r="C17" s="259" t="s">
        <v>446</v>
      </c>
      <c r="D17" s="519" t="s">
        <v>208</v>
      </c>
      <c r="E17" s="487"/>
      <c r="F17" s="488"/>
      <c r="G17" s="502"/>
      <c r="H17" s="487"/>
      <c r="I17" s="522"/>
    </row>
    <row r="18" spans="1:9" ht="15.75" customHeight="1">
      <c r="A18" s="882"/>
      <c r="B18" s="8"/>
      <c r="C18" s="259" t="s">
        <v>447</v>
      </c>
      <c r="D18" s="519" t="s">
        <v>208</v>
      </c>
      <c r="E18" s="487"/>
      <c r="F18" s="488"/>
      <c r="G18" s="502"/>
      <c r="H18" s="487"/>
      <c r="I18" s="522"/>
    </row>
    <row r="19" spans="1:9" ht="21" customHeight="1">
      <c r="A19" s="883"/>
      <c r="B19" s="8"/>
      <c r="C19" s="503"/>
      <c r="D19" s="868" t="s">
        <v>456</v>
      </c>
      <c r="E19" s="869"/>
      <c r="F19" s="869"/>
      <c r="G19" s="869"/>
      <c r="H19" s="519" t="s">
        <v>208</v>
      </c>
      <c r="I19" s="521"/>
    </row>
    <row r="20" spans="1:9" ht="22.5" customHeight="1">
      <c r="A20" s="526">
        <v>5</v>
      </c>
      <c r="B20" s="495" t="s">
        <v>462</v>
      </c>
      <c r="C20" s="489"/>
      <c r="D20" s="487"/>
      <c r="E20" s="488"/>
      <c r="F20" s="488"/>
      <c r="G20" s="488"/>
      <c r="H20" s="519" t="s">
        <v>208</v>
      </c>
      <c r="I20" s="521">
        <f>SUM(I11:I19)</f>
        <v>0</v>
      </c>
    </row>
    <row r="21" spans="1:9" ht="36" customHeight="1">
      <c r="A21" s="526">
        <v>6</v>
      </c>
      <c r="B21" s="895" t="s">
        <v>463</v>
      </c>
      <c r="C21" s="896"/>
      <c r="D21" s="504"/>
      <c r="E21" s="488"/>
      <c r="F21" s="488"/>
      <c r="G21" s="488"/>
      <c r="H21" s="488"/>
      <c r="I21" s="523"/>
    </row>
    <row r="22" spans="1:9" ht="28.5" customHeight="1">
      <c r="A22" s="527" t="s">
        <v>451</v>
      </c>
      <c r="B22" s="492"/>
      <c r="C22" s="492" t="s">
        <v>425</v>
      </c>
      <c r="D22" s="505"/>
      <c r="E22" s="492"/>
      <c r="F22" s="492"/>
      <c r="G22" s="492"/>
      <c r="H22" s="492"/>
      <c r="I22" s="524"/>
    </row>
    <row r="23" spans="1:9" ht="18.75" customHeight="1" thickBot="1">
      <c r="A23" s="528" t="s">
        <v>457</v>
      </c>
      <c r="B23" s="513"/>
      <c r="C23" s="513"/>
      <c r="D23" s="514"/>
      <c r="E23" s="513"/>
      <c r="F23" s="513"/>
      <c r="G23" s="513"/>
      <c r="H23" s="513" t="s">
        <v>448</v>
      </c>
      <c r="I23" s="525"/>
    </row>
    <row r="24" spans="1:9" ht="22.5" customHeight="1" thickTop="1">
      <c r="A24" s="512"/>
      <c r="B24" s="512"/>
      <c r="C24" s="512"/>
      <c r="D24" s="512"/>
      <c r="E24" s="512"/>
      <c r="F24" s="512"/>
      <c r="G24" s="512"/>
      <c r="H24" s="512"/>
      <c r="I24" s="512"/>
    </row>
    <row r="25" spans="1:9" ht="27.75" customHeight="1">
      <c r="A25" s="891" t="s">
        <v>449</v>
      </c>
      <c r="B25" s="891"/>
      <c r="C25" s="891"/>
      <c r="D25" s="891"/>
      <c r="E25" s="891"/>
      <c r="F25" s="891"/>
      <c r="G25" s="891"/>
      <c r="H25" s="891"/>
      <c r="I25" s="891"/>
    </row>
    <row r="26" spans="1:9" ht="21.75" customHeight="1">
      <c r="A26" s="507"/>
      <c r="B26" s="38" t="s">
        <v>461</v>
      </c>
      <c r="C26" s="506">
        <f>INPUT!$K$4</f>
        <v>0</v>
      </c>
      <c r="D26" s="892" t="s">
        <v>460</v>
      </c>
      <c r="E26" s="892"/>
      <c r="F26" s="892"/>
      <c r="G26" s="892"/>
      <c r="H26" s="892"/>
      <c r="I26" s="892"/>
    </row>
    <row r="27" spans="1:9" ht="20.25" customHeight="1">
      <c r="A27" s="507" t="s">
        <v>459</v>
      </c>
      <c r="B27" s="1"/>
      <c r="C27" s="507"/>
      <c r="D27" s="507"/>
      <c r="E27" s="507"/>
      <c r="F27" s="507"/>
      <c r="G27" s="507"/>
      <c r="H27" s="507"/>
      <c r="I27" s="507"/>
    </row>
    <row r="28" spans="1:9" ht="12.75" customHeight="1">
      <c r="A28" s="507"/>
      <c r="B28" s="507"/>
      <c r="C28" s="507"/>
      <c r="D28" s="507"/>
      <c r="E28" s="507"/>
      <c r="F28" s="507"/>
      <c r="G28" s="507"/>
      <c r="H28" s="507"/>
      <c r="I28" s="507"/>
    </row>
    <row r="29" spans="1:9">
      <c r="A29" s="507"/>
      <c r="B29" s="507"/>
      <c r="C29" s="508" t="s">
        <v>450</v>
      </c>
      <c r="D29" s="893"/>
      <c r="E29" s="894"/>
      <c r="F29" s="518" t="s">
        <v>454</v>
      </c>
      <c r="G29" s="507"/>
      <c r="H29" s="509"/>
      <c r="I29" s="509"/>
    </row>
    <row r="30" spans="1:9" ht="30" customHeight="1">
      <c r="A30" s="507"/>
      <c r="B30" s="507"/>
      <c r="C30" s="507"/>
      <c r="D30" s="507"/>
      <c r="E30" s="507"/>
      <c r="F30" s="507"/>
      <c r="G30" s="507"/>
      <c r="H30" s="507"/>
      <c r="I30" s="507"/>
    </row>
    <row r="31" spans="1:9">
      <c r="A31" s="892" t="s">
        <v>451</v>
      </c>
      <c r="B31" s="892"/>
      <c r="C31" s="507" t="s">
        <v>425</v>
      </c>
      <c r="D31" s="507"/>
      <c r="E31" s="507"/>
      <c r="F31" s="507"/>
      <c r="G31" s="507"/>
      <c r="H31" s="507"/>
      <c r="I31" s="507"/>
    </row>
    <row r="32" spans="1:9">
      <c r="A32" s="511" t="s">
        <v>458</v>
      </c>
      <c r="B32" s="507"/>
      <c r="C32" s="512"/>
      <c r="D32" s="511"/>
      <c r="E32" s="507"/>
      <c r="G32" s="507"/>
      <c r="H32" s="507" t="s">
        <v>448</v>
      </c>
      <c r="I32" s="507"/>
    </row>
    <row r="33" spans="1:10">
      <c r="A33" s="512"/>
      <c r="B33" s="512"/>
      <c r="C33" s="512"/>
      <c r="D33" s="512"/>
      <c r="E33" s="512"/>
      <c r="F33" s="512"/>
      <c r="G33" s="512"/>
      <c r="H33" s="512"/>
      <c r="I33" s="512"/>
    </row>
    <row r="34" spans="1:10">
      <c r="A34" s="512"/>
      <c r="B34" s="512"/>
      <c r="C34" s="512"/>
      <c r="D34" s="512"/>
      <c r="E34" s="512"/>
      <c r="F34" s="512"/>
      <c r="G34" s="512"/>
      <c r="H34" s="512"/>
      <c r="I34" s="512"/>
    </row>
    <row r="35" spans="1:10">
      <c r="A35" s="1"/>
      <c r="B35" s="1"/>
      <c r="C35" s="1"/>
      <c r="D35" s="1"/>
      <c r="E35" s="1"/>
      <c r="F35" s="1"/>
      <c r="G35" s="1"/>
      <c r="H35" s="1"/>
      <c r="I35" s="1"/>
    </row>
    <row r="36" spans="1:10">
      <c r="A36" s="1"/>
      <c r="B36" s="1"/>
      <c r="C36" s="1"/>
      <c r="D36" s="1"/>
      <c r="E36" s="1"/>
      <c r="F36" s="1"/>
      <c r="G36" s="1"/>
      <c r="H36" s="1"/>
      <c r="I36" s="1"/>
      <c r="J36" s="1"/>
    </row>
    <row r="37" spans="1:10">
      <c r="A37" s="1"/>
      <c r="B37" s="1"/>
      <c r="C37" s="1"/>
      <c r="D37" s="1"/>
      <c r="E37" s="1"/>
      <c r="F37" s="1"/>
      <c r="G37" s="1"/>
      <c r="H37" s="1"/>
      <c r="I37" s="1"/>
      <c r="J37" s="1"/>
    </row>
    <row r="38" spans="1:10">
      <c r="A38" s="1"/>
      <c r="B38" s="1"/>
      <c r="C38" s="1"/>
      <c r="D38" s="1"/>
      <c r="E38" s="1"/>
      <c r="F38" s="1"/>
      <c r="G38" s="1"/>
      <c r="H38" s="1"/>
      <c r="I38" s="1"/>
      <c r="J38" s="1"/>
    </row>
    <row r="39" spans="1:10">
      <c r="A39" s="1"/>
      <c r="B39" s="1"/>
      <c r="C39" s="1"/>
      <c r="D39" s="1"/>
      <c r="E39" s="1"/>
      <c r="F39" s="1"/>
      <c r="G39" s="1"/>
      <c r="H39" s="1"/>
      <c r="I39" s="1"/>
      <c r="J39" s="1"/>
    </row>
    <row r="40" spans="1:10">
      <c r="A40" s="1"/>
      <c r="B40" s="1"/>
      <c r="C40" s="1"/>
      <c r="D40" s="1"/>
      <c r="E40" s="1"/>
      <c r="F40" s="1"/>
      <c r="G40" s="1"/>
      <c r="H40" s="1"/>
      <c r="I40" s="1"/>
      <c r="J40" s="1"/>
    </row>
    <row r="41" spans="1:10">
      <c r="A41" s="1"/>
      <c r="B41" s="1"/>
      <c r="C41" s="1"/>
      <c r="D41" s="1"/>
      <c r="E41" s="1"/>
      <c r="F41" s="1"/>
      <c r="G41" s="1"/>
      <c r="H41" s="1"/>
      <c r="I41" s="1"/>
      <c r="J41" s="1"/>
    </row>
    <row r="42" spans="1:10">
      <c r="A42" s="1"/>
      <c r="B42" s="1"/>
      <c r="C42" s="1"/>
      <c r="D42" s="1"/>
      <c r="E42" s="1"/>
      <c r="F42" s="1"/>
      <c r="G42" s="1"/>
      <c r="H42" s="1"/>
      <c r="I42" s="1"/>
      <c r="J42" s="1"/>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54" spans="1:10">
      <c r="A54" s="1"/>
      <c r="B54" s="1"/>
      <c r="C54" s="1"/>
      <c r="D54" s="1"/>
      <c r="E54" s="1"/>
      <c r="F54" s="1"/>
      <c r="G54" s="1"/>
      <c r="H54" s="1"/>
      <c r="I54" s="1"/>
      <c r="J54" s="1"/>
    </row>
    <row r="55" spans="1:10">
      <c r="A55" s="1"/>
      <c r="B55" s="1"/>
      <c r="C55" s="1"/>
      <c r="D55" s="1"/>
      <c r="E55" s="1"/>
      <c r="F55" s="1"/>
      <c r="G55" s="1"/>
      <c r="H55" s="1"/>
      <c r="I55" s="1"/>
      <c r="J55" s="1"/>
    </row>
    <row r="56" spans="1:10">
      <c r="A56" s="1"/>
      <c r="B56" s="1"/>
      <c r="C56" s="1"/>
      <c r="D56" s="1"/>
      <c r="E56" s="1"/>
      <c r="F56" s="1"/>
      <c r="G56" s="1"/>
      <c r="H56" s="1"/>
      <c r="I56" s="1"/>
      <c r="J56" s="1"/>
    </row>
    <row r="57" spans="1:10">
      <c r="A57" s="1"/>
      <c r="B57" s="1"/>
      <c r="C57" s="1"/>
      <c r="D57" s="1"/>
      <c r="E57" s="1"/>
      <c r="F57" s="1"/>
      <c r="G57" s="1"/>
      <c r="H57" s="1"/>
      <c r="I57" s="1"/>
      <c r="J57" s="1"/>
    </row>
    <row r="58" spans="1:10">
      <c r="A58" s="1"/>
      <c r="B58" s="1"/>
      <c r="C58" s="1"/>
      <c r="D58" s="1"/>
      <c r="E58" s="1"/>
      <c r="F58" s="1"/>
      <c r="G58" s="1"/>
      <c r="H58" s="1"/>
      <c r="I58" s="1"/>
      <c r="J58" s="1"/>
    </row>
    <row r="59" spans="1:10">
      <c r="A59" s="1"/>
      <c r="B59" s="1"/>
      <c r="C59" s="1"/>
      <c r="D59" s="1"/>
      <c r="E59" s="1"/>
      <c r="F59" s="1"/>
      <c r="G59" s="1"/>
      <c r="H59" s="1"/>
      <c r="I59" s="1"/>
      <c r="J59" s="1"/>
    </row>
    <row r="60" spans="1:10">
      <c r="A60" s="1"/>
      <c r="B60" s="1"/>
      <c r="C60" s="1"/>
      <c r="D60" s="1"/>
      <c r="E60" s="1"/>
      <c r="F60" s="1"/>
      <c r="G60" s="1"/>
      <c r="H60" s="1"/>
      <c r="I60" s="1"/>
      <c r="J60" s="1"/>
    </row>
    <row r="61" spans="1:10">
      <c r="A61" s="1"/>
      <c r="B61" s="1"/>
      <c r="C61" s="1"/>
      <c r="D61" s="1"/>
      <c r="E61" s="1"/>
      <c r="F61" s="1"/>
      <c r="G61" s="1"/>
      <c r="H61" s="1"/>
      <c r="I61" s="1"/>
      <c r="J61" s="1"/>
    </row>
    <row r="62" spans="1:10">
      <c r="A62" s="1"/>
      <c r="B62" s="1"/>
      <c r="C62" s="1"/>
      <c r="D62" s="1"/>
      <c r="E62" s="1"/>
      <c r="F62" s="1"/>
      <c r="G62" s="1"/>
      <c r="H62" s="1"/>
      <c r="I62" s="1"/>
      <c r="J62" s="1"/>
    </row>
    <row r="63" spans="1:10">
      <c r="A63" s="1"/>
      <c r="B63" s="1"/>
      <c r="C63" s="1"/>
      <c r="D63" s="1"/>
      <c r="E63" s="1"/>
      <c r="F63" s="1"/>
      <c r="G63" s="1"/>
      <c r="H63" s="1"/>
      <c r="I63" s="1"/>
      <c r="J63" s="1"/>
    </row>
    <row r="64" spans="1:10">
      <c r="A64" s="1"/>
      <c r="B64" s="1"/>
      <c r="C64" s="1"/>
      <c r="D64" s="1"/>
      <c r="E64" s="1"/>
      <c r="F64" s="1"/>
      <c r="G64" s="1"/>
      <c r="H64" s="1"/>
      <c r="I64" s="1"/>
      <c r="J64" s="1"/>
    </row>
    <row r="65" spans="1:10">
      <c r="A65" s="1"/>
      <c r="B65" s="1"/>
      <c r="C65" s="1"/>
      <c r="D65" s="1"/>
      <c r="E65" s="1"/>
      <c r="F65" s="1"/>
      <c r="G65" s="1"/>
      <c r="H65" s="1"/>
      <c r="I65" s="1"/>
      <c r="J65" s="1"/>
    </row>
    <row r="66" spans="1:10">
      <c r="A66" s="1"/>
      <c r="B66" s="1"/>
      <c r="C66" s="1"/>
      <c r="D66" s="1"/>
      <c r="E66" s="1"/>
      <c r="F66" s="1"/>
      <c r="G66" s="1"/>
      <c r="H66" s="1"/>
      <c r="I66" s="1"/>
      <c r="J66" s="1"/>
    </row>
    <row r="67" spans="1:10">
      <c r="A67" s="1"/>
      <c r="B67" s="1"/>
      <c r="C67" s="1"/>
      <c r="D67" s="1"/>
      <c r="E67" s="1"/>
      <c r="F67" s="1"/>
      <c r="G67" s="1"/>
      <c r="H67" s="1"/>
      <c r="I67" s="1"/>
      <c r="J67" s="1"/>
    </row>
    <row r="68" spans="1:10">
      <c r="A68" s="1"/>
      <c r="B68" s="1"/>
      <c r="C68" s="1"/>
      <c r="D68" s="1"/>
      <c r="E68" s="1"/>
      <c r="F68" s="1"/>
      <c r="G68" s="1"/>
      <c r="H68" s="1"/>
      <c r="I68" s="1"/>
      <c r="J68" s="1"/>
    </row>
    <row r="69" spans="1:10">
      <c r="A69" s="1"/>
      <c r="B69" s="1"/>
      <c r="C69" s="1"/>
      <c r="D69" s="1"/>
      <c r="E69" s="1"/>
      <c r="F69" s="1"/>
      <c r="G69" s="1"/>
      <c r="H69" s="1"/>
      <c r="I69" s="1"/>
      <c r="J69" s="1"/>
    </row>
    <row r="70" spans="1:10">
      <c r="A70" s="1"/>
      <c r="B70" s="1"/>
      <c r="C70" s="1"/>
      <c r="D70" s="1"/>
      <c r="E70" s="1"/>
      <c r="F70" s="1"/>
      <c r="G70" s="1"/>
      <c r="H70" s="1"/>
      <c r="I70" s="1"/>
      <c r="J70" s="1"/>
    </row>
    <row r="71" spans="1:10">
      <c r="A71" s="1"/>
      <c r="B71" s="1"/>
      <c r="C71" s="1"/>
      <c r="D71" s="1"/>
      <c r="E71" s="1"/>
      <c r="F71" s="1"/>
      <c r="G71" s="1"/>
      <c r="H71" s="1"/>
      <c r="I71" s="1"/>
      <c r="J71" s="1"/>
    </row>
    <row r="72" spans="1:10">
      <c r="A72" s="1"/>
      <c r="B72" s="1"/>
      <c r="C72" s="1"/>
      <c r="D72" s="1"/>
      <c r="E72" s="1"/>
      <c r="F72" s="1"/>
      <c r="G72" s="1"/>
      <c r="H72" s="1"/>
      <c r="I72" s="1"/>
      <c r="J72" s="1"/>
    </row>
    <row r="73" spans="1:10">
      <c r="A73" s="1"/>
      <c r="B73" s="1"/>
      <c r="C73" s="1"/>
      <c r="D73" s="1"/>
      <c r="E73" s="1"/>
      <c r="F73" s="1"/>
      <c r="G73" s="1"/>
      <c r="H73" s="1"/>
      <c r="I73" s="1"/>
      <c r="J73" s="1"/>
    </row>
    <row r="74" spans="1:10">
      <c r="A74" s="1"/>
      <c r="B74" s="1"/>
      <c r="C74" s="1"/>
      <c r="D74" s="1"/>
      <c r="E74" s="1"/>
      <c r="F74" s="1"/>
      <c r="G74" s="1"/>
      <c r="H74" s="1"/>
      <c r="I74" s="1"/>
      <c r="J74" s="1"/>
    </row>
    <row r="75" spans="1:10">
      <c r="A75" s="1"/>
      <c r="B75" s="1"/>
      <c r="C75" s="1"/>
      <c r="D75" s="1"/>
      <c r="E75" s="1"/>
      <c r="F75" s="1"/>
      <c r="G75" s="1"/>
      <c r="H75" s="1"/>
      <c r="I75" s="1"/>
      <c r="J75" s="1"/>
    </row>
    <row r="76" spans="1:10">
      <c r="A76" s="1"/>
      <c r="B76" s="1"/>
      <c r="C76" s="1"/>
      <c r="D76" s="1"/>
      <c r="E76" s="1"/>
      <c r="F76" s="1"/>
      <c r="G76" s="1"/>
      <c r="H76" s="1"/>
      <c r="I76" s="1"/>
      <c r="J76" s="1"/>
    </row>
    <row r="77" spans="1:10">
      <c r="A77" s="1"/>
      <c r="B77" s="1"/>
      <c r="C77" s="1"/>
      <c r="D77" s="1"/>
      <c r="E77" s="1"/>
      <c r="F77" s="1"/>
      <c r="G77" s="1"/>
      <c r="H77" s="1"/>
      <c r="I77" s="1"/>
      <c r="J77" s="1"/>
    </row>
    <row r="78" spans="1:10">
      <c r="A78" s="1"/>
      <c r="B78" s="1"/>
      <c r="C78" s="1"/>
      <c r="D78" s="1"/>
      <c r="E78" s="1"/>
      <c r="F78" s="1"/>
      <c r="G78" s="1"/>
      <c r="H78" s="1"/>
      <c r="I78" s="1"/>
      <c r="J78" s="1"/>
    </row>
    <row r="79" spans="1:10">
      <c r="A79" s="1"/>
      <c r="B79" s="1"/>
      <c r="C79" s="1"/>
      <c r="D79" s="1"/>
      <c r="E79" s="1"/>
      <c r="F79" s="1"/>
      <c r="G79" s="1"/>
      <c r="H79" s="1"/>
      <c r="I79" s="1"/>
      <c r="J79" s="1"/>
    </row>
    <row r="80" spans="1:10">
      <c r="A80" s="1"/>
      <c r="B80" s="1"/>
      <c r="C80" s="1"/>
      <c r="D80" s="1"/>
      <c r="E80" s="1"/>
      <c r="F80" s="1"/>
      <c r="G80" s="1"/>
      <c r="H80" s="1"/>
      <c r="I80" s="1"/>
      <c r="J80" s="1"/>
    </row>
    <row r="81" spans="1:10">
      <c r="A81" s="1"/>
      <c r="B81" s="1"/>
      <c r="C81" s="1"/>
      <c r="D81" s="1"/>
      <c r="E81" s="1"/>
      <c r="F81" s="1"/>
      <c r="G81" s="1"/>
      <c r="H81" s="1"/>
      <c r="I81" s="1"/>
      <c r="J81" s="1"/>
    </row>
    <row r="82" spans="1:10">
      <c r="A82" s="1"/>
      <c r="B82" s="1"/>
      <c r="C82" s="1"/>
      <c r="D82" s="1"/>
      <c r="E82" s="1"/>
      <c r="F82" s="1"/>
      <c r="G82" s="1"/>
      <c r="H82" s="1"/>
      <c r="I82" s="1"/>
      <c r="J82" s="1"/>
    </row>
    <row r="83" spans="1:10">
      <c r="A83" s="1"/>
      <c r="B83" s="1"/>
      <c r="C83" s="1"/>
      <c r="D83" s="1"/>
      <c r="E83" s="1"/>
      <c r="F83" s="1"/>
      <c r="G83" s="1"/>
      <c r="H83" s="1"/>
      <c r="I83" s="1"/>
      <c r="J83" s="1"/>
    </row>
    <row r="84" spans="1:10">
      <c r="A84" s="1"/>
      <c r="B84" s="1"/>
      <c r="C84" s="1"/>
      <c r="D84" s="1"/>
      <c r="E84" s="1"/>
      <c r="F84" s="1"/>
      <c r="G84" s="1"/>
      <c r="H84" s="1"/>
      <c r="I84" s="1"/>
      <c r="J84" s="1"/>
    </row>
    <row r="85" spans="1:10">
      <c r="A85" s="1"/>
      <c r="B85" s="1"/>
      <c r="C85" s="1"/>
      <c r="D85" s="1"/>
      <c r="E85" s="1"/>
      <c r="F85" s="1"/>
      <c r="G85" s="1"/>
      <c r="H85" s="1"/>
      <c r="I85" s="1"/>
      <c r="J85" s="1"/>
    </row>
    <row r="86" spans="1:10">
      <c r="A86" s="1"/>
      <c r="B86" s="1"/>
      <c r="C86" s="1"/>
      <c r="D86" s="1"/>
      <c r="E86" s="1"/>
      <c r="F86" s="1"/>
      <c r="G86" s="1"/>
      <c r="H86" s="1"/>
      <c r="I86" s="1"/>
      <c r="J86" s="1"/>
    </row>
    <row r="87" spans="1:10">
      <c r="A87" s="1"/>
      <c r="B87" s="1"/>
      <c r="C87" s="1"/>
      <c r="D87" s="1"/>
      <c r="E87" s="1"/>
      <c r="F87" s="1"/>
      <c r="G87" s="1"/>
      <c r="H87" s="1"/>
      <c r="I87" s="1"/>
      <c r="J87" s="1"/>
    </row>
    <row r="88" spans="1:10">
      <c r="A88" s="1"/>
      <c r="B88" s="1"/>
      <c r="C88" s="1"/>
      <c r="D88" s="1"/>
      <c r="E88" s="1"/>
      <c r="F88" s="1"/>
      <c r="G88" s="1"/>
      <c r="H88" s="1"/>
      <c r="I88" s="1"/>
      <c r="J88" s="1"/>
    </row>
    <row r="89" spans="1:10">
      <c r="A89" s="1"/>
      <c r="B89" s="1"/>
      <c r="C89" s="1"/>
      <c r="D89" s="1"/>
      <c r="E89" s="1"/>
      <c r="F89" s="1"/>
      <c r="G89" s="1"/>
      <c r="H89" s="1"/>
      <c r="I89" s="1"/>
      <c r="J89" s="1"/>
    </row>
    <row r="90" spans="1:10">
      <c r="A90" s="1"/>
      <c r="B90" s="1"/>
      <c r="C90" s="1"/>
      <c r="D90" s="1"/>
      <c r="E90" s="1"/>
      <c r="F90" s="1"/>
      <c r="G90" s="1"/>
      <c r="H90" s="1"/>
      <c r="I90" s="1"/>
      <c r="J90" s="1"/>
    </row>
    <row r="91" spans="1:10">
      <c r="A91" s="1"/>
      <c r="B91" s="1"/>
      <c r="C91" s="1"/>
      <c r="D91" s="1"/>
      <c r="E91" s="1"/>
      <c r="F91" s="1"/>
      <c r="G91" s="1"/>
      <c r="H91" s="1"/>
      <c r="I91" s="1"/>
      <c r="J91" s="1"/>
    </row>
    <row r="92" spans="1:10">
      <c r="A92" s="1"/>
      <c r="B92" s="1"/>
      <c r="C92" s="1"/>
      <c r="D92" s="1"/>
      <c r="E92" s="1"/>
      <c r="F92" s="1"/>
      <c r="G92" s="1"/>
      <c r="H92" s="1"/>
      <c r="I92" s="1"/>
      <c r="J92" s="1"/>
    </row>
  </sheetData>
  <mergeCells count="19">
    <mergeCell ref="A25:I25"/>
    <mergeCell ref="D26:I26"/>
    <mergeCell ref="D29:E29"/>
    <mergeCell ref="A31:B31"/>
    <mergeCell ref="B21:C21"/>
    <mergeCell ref="A1:I1"/>
    <mergeCell ref="A2:I2"/>
    <mergeCell ref="A3:I3"/>
    <mergeCell ref="B11:C11"/>
    <mergeCell ref="D19:G19"/>
    <mergeCell ref="D12:G12"/>
    <mergeCell ref="B5:C8"/>
    <mergeCell ref="A5:A8"/>
    <mergeCell ref="A11:A19"/>
    <mergeCell ref="E6:I6"/>
    <mergeCell ref="E9:I9"/>
    <mergeCell ref="E10:I10"/>
    <mergeCell ref="E7:I7"/>
    <mergeCell ref="D8:I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sheetPr codeName="Sheet5" enableFormatConditionsCalculation="0">
    <tabColor indexed="13"/>
  </sheetPr>
  <dimension ref="A1:F66"/>
  <sheetViews>
    <sheetView zoomScale="85" workbookViewId="0"/>
  </sheetViews>
  <sheetFormatPr defaultRowHeight="12.75"/>
  <cols>
    <col min="1" max="1" width="15.42578125" customWidth="1"/>
    <col min="2" max="2" width="17.7109375" customWidth="1"/>
    <col min="3" max="3" width="14.7109375" customWidth="1"/>
    <col min="4" max="4" width="16.5703125" customWidth="1"/>
    <col min="5" max="5" width="20.140625" customWidth="1"/>
    <col min="6" max="6" width="11.42578125" customWidth="1"/>
  </cols>
  <sheetData>
    <row r="1" spans="1:5" s="29" customFormat="1" ht="15.75" customHeight="1">
      <c r="A1" s="28" t="s">
        <v>534</v>
      </c>
      <c r="B1" s="28"/>
      <c r="C1" s="28"/>
      <c r="D1" s="28"/>
      <c r="E1" s="28"/>
    </row>
    <row r="2" spans="1:5" s="29" customFormat="1" ht="15.75" hidden="1" customHeight="1">
      <c r="A2" s="28"/>
      <c r="B2" s="28"/>
      <c r="C2" s="28"/>
      <c r="D2" s="28"/>
      <c r="E2" s="28"/>
    </row>
    <row r="3" spans="1:5" s="31" customFormat="1" ht="18" customHeight="1">
      <c r="A3" s="30" t="s">
        <v>20</v>
      </c>
      <c r="B3" s="30"/>
      <c r="C3" s="913">
        <f>Master!$B$1</f>
        <v>0</v>
      </c>
      <c r="D3" s="913"/>
      <c r="E3" s="30"/>
    </row>
    <row r="4" spans="1:5" s="31" customFormat="1" ht="29.25" customHeight="1">
      <c r="A4" s="8" t="s">
        <v>21</v>
      </c>
      <c r="B4" s="9" t="s">
        <v>22</v>
      </c>
      <c r="C4" s="8" t="s">
        <v>23</v>
      </c>
      <c r="D4" s="181" t="s">
        <v>212</v>
      </c>
      <c r="E4" s="9" t="s">
        <v>213</v>
      </c>
    </row>
    <row r="5" spans="1:5" s="31" customFormat="1" ht="17.100000000000001" customHeight="1">
      <c r="A5" s="3"/>
      <c r="B5" s="81">
        <f>$C$3</f>
        <v>0</v>
      </c>
      <c r="C5" s="4"/>
      <c r="D5" s="3"/>
      <c r="E5" s="4">
        <v>0</v>
      </c>
    </row>
    <row r="6" spans="1:5" s="31" customFormat="1" ht="17.100000000000001" customHeight="1">
      <c r="A6" s="3"/>
      <c r="B6" s="3"/>
      <c r="C6" s="3"/>
      <c r="D6" s="3"/>
      <c r="E6" s="4">
        <v>0</v>
      </c>
    </row>
    <row r="7" spans="1:5" s="31" customFormat="1" ht="17.100000000000001" customHeight="1">
      <c r="A7" s="3"/>
      <c r="B7" s="3"/>
      <c r="C7" s="3"/>
      <c r="D7" s="3"/>
      <c r="E7" s="4">
        <v>0</v>
      </c>
    </row>
    <row r="8" spans="1:5" s="31" customFormat="1" ht="17.100000000000001" customHeight="1" thickBot="1">
      <c r="A8" s="33"/>
      <c r="B8" s="33"/>
      <c r="C8" s="33"/>
      <c r="D8" s="33"/>
      <c r="E8" s="34">
        <f>SUM(E5:E7)</f>
        <v>0</v>
      </c>
    </row>
    <row r="9" spans="1:5" s="31" customFormat="1" ht="19.5" customHeight="1">
      <c r="A9" s="35" t="s">
        <v>70</v>
      </c>
      <c r="B9" s="1"/>
      <c r="C9" s="1"/>
      <c r="D9" s="1"/>
      <c r="E9" s="32"/>
    </row>
    <row r="10" spans="1:5" s="31" customFormat="1" ht="18" customHeight="1">
      <c r="A10" s="48" t="s">
        <v>20</v>
      </c>
      <c r="B10" s="3"/>
      <c r="C10" s="49">
        <f>$C$3</f>
        <v>0</v>
      </c>
      <c r="D10" s="3"/>
      <c r="E10" s="4"/>
    </row>
    <row r="11" spans="1:5" ht="28.5" customHeight="1">
      <c r="A11" s="8" t="s">
        <v>21</v>
      </c>
      <c r="B11" s="9" t="s">
        <v>22</v>
      </c>
      <c r="C11" s="8" t="s">
        <v>23</v>
      </c>
      <c r="D11" s="181" t="s">
        <v>212</v>
      </c>
      <c r="E11" s="9" t="s">
        <v>213</v>
      </c>
    </row>
    <row r="12" spans="1:5" ht="17.100000000000001" customHeight="1">
      <c r="A12" s="3"/>
      <c r="B12" s="81"/>
      <c r="C12" s="52"/>
      <c r="D12" s="3"/>
      <c r="E12" s="4"/>
    </row>
    <row r="13" spans="1:5" ht="17.100000000000001" customHeight="1">
      <c r="A13" s="3"/>
      <c r="B13" s="81"/>
      <c r="C13" s="52"/>
      <c r="D13" s="3"/>
      <c r="E13" s="4"/>
    </row>
    <row r="14" spans="1:5" ht="17.100000000000001" customHeight="1">
      <c r="B14" s="81"/>
      <c r="C14" s="52"/>
      <c r="D14" s="3"/>
      <c r="E14" s="4"/>
    </row>
    <row r="15" spans="1:5" ht="17.100000000000001" customHeight="1">
      <c r="A15" s="3"/>
      <c r="B15" s="81"/>
      <c r="C15" s="52"/>
      <c r="D15" s="3"/>
      <c r="E15" s="4"/>
    </row>
    <row r="16" spans="1:5" ht="17.100000000000001" customHeight="1">
      <c r="B16" s="81"/>
      <c r="C16" s="52"/>
      <c r="D16" s="3"/>
      <c r="E16" s="4"/>
    </row>
    <row r="17" spans="1:5" ht="17.100000000000001" customHeight="1">
      <c r="A17" s="3"/>
      <c r="B17" s="3"/>
      <c r="C17" s="3"/>
      <c r="D17" s="3"/>
      <c r="E17" s="4">
        <v>0</v>
      </c>
    </row>
    <row r="18" spans="1:5" ht="17.100000000000001" customHeight="1">
      <c r="A18" s="3"/>
      <c r="B18" s="3"/>
      <c r="C18" s="3"/>
      <c r="D18" s="3"/>
      <c r="E18" s="4"/>
    </row>
    <row r="19" spans="1:5" ht="17.100000000000001" customHeight="1">
      <c r="A19" s="3"/>
      <c r="B19" s="3"/>
      <c r="C19" s="3"/>
      <c r="D19" s="3"/>
      <c r="E19" s="4"/>
    </row>
    <row r="20" spans="1:5" ht="17.100000000000001" customHeight="1">
      <c r="A20" s="3"/>
      <c r="B20" s="3"/>
      <c r="C20" s="3"/>
      <c r="D20" s="187" t="s">
        <v>216</v>
      </c>
      <c r="E20" s="3">
        <f>SUM(E12:E19)</f>
        <v>0</v>
      </c>
    </row>
    <row r="21" spans="1:5" ht="18" customHeight="1">
      <c r="A21" s="914"/>
      <c r="B21" s="914"/>
      <c r="C21" s="914"/>
      <c r="D21" s="914"/>
      <c r="E21" s="914"/>
    </row>
    <row r="22" spans="1:5" ht="18" hidden="1" customHeight="1">
      <c r="A22" s="915"/>
      <c r="B22" s="915"/>
      <c r="C22" s="915"/>
      <c r="D22" s="915"/>
      <c r="E22" s="915"/>
    </row>
    <row r="23" spans="1:5" ht="18" customHeight="1">
      <c r="A23" s="916"/>
      <c r="B23" s="916"/>
      <c r="C23" s="913"/>
      <c r="D23" s="913"/>
      <c r="E23" s="7"/>
    </row>
    <row r="24" spans="1:5" ht="27.75" hidden="1" customHeight="1">
      <c r="A24" s="10"/>
      <c r="B24" s="11"/>
      <c r="C24" s="10"/>
      <c r="D24" s="11"/>
      <c r="E24" s="11"/>
    </row>
    <row r="25" spans="1:5" ht="18" hidden="1" customHeight="1">
      <c r="A25" s="3"/>
      <c r="B25" s="3"/>
      <c r="C25" s="4"/>
      <c r="D25" s="6"/>
      <c r="E25" s="5"/>
    </row>
    <row r="26" spans="1:5" ht="18" hidden="1" customHeight="1">
      <c r="A26" s="3"/>
      <c r="B26" s="3"/>
      <c r="C26" s="4"/>
      <c r="D26" s="6"/>
      <c r="E26" s="5"/>
    </row>
    <row r="27" spans="1:5" ht="18" hidden="1" customHeight="1">
      <c r="A27" s="3"/>
      <c r="B27" s="3"/>
      <c r="C27" s="4"/>
      <c r="D27" s="4"/>
      <c r="E27" s="5"/>
    </row>
    <row r="28" spans="1:5" ht="18" hidden="1" customHeight="1">
      <c r="A28" s="3"/>
      <c r="B28" s="3"/>
      <c r="C28" s="4"/>
      <c r="D28" s="4"/>
      <c r="E28" s="5"/>
    </row>
    <row r="29" spans="1:5" ht="18" hidden="1" customHeight="1">
      <c r="A29" s="3"/>
      <c r="B29" s="3"/>
      <c r="C29" s="4"/>
      <c r="D29" s="4"/>
      <c r="E29" s="5">
        <v>0</v>
      </c>
    </row>
    <row r="30" spans="1:5" ht="18" hidden="1" customHeight="1">
      <c r="A30" s="3"/>
      <c r="B30" s="3"/>
      <c r="C30" s="4"/>
      <c r="D30" s="4"/>
      <c r="E30" s="5">
        <v>0</v>
      </c>
    </row>
    <row r="31" spans="1:5" ht="18" hidden="1" customHeight="1">
      <c r="A31" s="3"/>
      <c r="B31" s="3"/>
      <c r="C31" s="4"/>
      <c r="D31" s="4"/>
      <c r="E31" s="5">
        <v>0</v>
      </c>
    </row>
    <row r="32" spans="1:5" ht="18" hidden="1" customHeight="1">
      <c r="A32" s="3"/>
      <c r="B32" s="3"/>
      <c r="C32" s="4"/>
      <c r="D32" s="4"/>
      <c r="E32" s="5">
        <v>0</v>
      </c>
    </row>
    <row r="33" spans="1:6" ht="18" hidden="1" customHeight="1">
      <c r="A33" s="907"/>
      <c r="B33" s="907"/>
      <c r="C33" s="907"/>
      <c r="D33" s="907"/>
      <c r="E33" s="5"/>
    </row>
    <row r="34" spans="1:6" s="1" customFormat="1" ht="18" hidden="1" customHeight="1">
      <c r="A34" s="36"/>
      <c r="B34" s="37"/>
      <c r="C34" s="37"/>
      <c r="D34" s="37"/>
      <c r="E34" s="37"/>
      <c r="F34" s="37"/>
    </row>
    <row r="35" spans="1:6" s="1" customFormat="1" ht="18" hidden="1" customHeight="1"/>
    <row r="36" spans="1:6" s="1" customFormat="1" ht="18" hidden="1" customHeight="1">
      <c r="A36" s="37"/>
      <c r="B36" s="37"/>
      <c r="C36" s="37"/>
      <c r="D36" s="37"/>
      <c r="E36" s="37"/>
    </row>
    <row r="37" spans="1:6" s="1" customFormat="1" ht="18" hidden="1" customHeight="1">
      <c r="A37" s="38"/>
      <c r="B37" s="39"/>
      <c r="C37" s="38"/>
      <c r="D37" s="38"/>
      <c r="E37" s="38"/>
    </row>
    <row r="38" spans="1:6" s="1" customFormat="1" ht="18" hidden="1" customHeight="1">
      <c r="A38" s="40"/>
      <c r="B38" s="40"/>
      <c r="D38" s="41"/>
      <c r="E38" s="42"/>
    </row>
    <row r="39" spans="1:6" s="1" customFormat="1" ht="18" hidden="1" customHeight="1">
      <c r="A39" s="40"/>
      <c r="B39" s="40"/>
      <c r="D39" s="41"/>
      <c r="E39" s="43"/>
    </row>
    <row r="40" spans="1:6" s="1" customFormat="1" ht="18" hidden="1" customHeight="1">
      <c r="B40" s="40"/>
      <c r="D40" s="41"/>
      <c r="E40" s="43"/>
    </row>
    <row r="41" spans="1:6" s="1" customFormat="1" ht="18" hidden="1" customHeight="1">
      <c r="A41" s="40"/>
      <c r="B41" s="40"/>
      <c r="D41" s="32"/>
    </row>
    <row r="42" spans="1:6" s="1" customFormat="1" ht="18" hidden="1" customHeight="1">
      <c r="A42" s="40"/>
      <c r="B42" s="40"/>
      <c r="D42" s="32"/>
    </row>
    <row r="43" spans="1:6" s="1" customFormat="1" ht="18" hidden="1" customHeight="1">
      <c r="E43" s="44"/>
    </row>
    <row r="44" spans="1:6" ht="18" customHeight="1">
      <c r="A44" s="909" t="s">
        <v>24</v>
      </c>
      <c r="B44" s="910"/>
      <c r="C44" s="910"/>
      <c r="D44" s="910"/>
      <c r="E44" s="911"/>
    </row>
    <row r="45" spans="1:6" ht="18" customHeight="1">
      <c r="A45" s="901" t="s">
        <v>20</v>
      </c>
      <c r="B45" s="902"/>
      <c r="C45" s="912">
        <f>Master!$B$1</f>
        <v>0</v>
      </c>
      <c r="D45" s="912"/>
      <c r="E45" s="2"/>
    </row>
    <row r="46" spans="1:6" s="14" customFormat="1" ht="27" customHeight="1">
      <c r="A46" s="10" t="s">
        <v>25</v>
      </c>
      <c r="B46" s="10" t="s">
        <v>26</v>
      </c>
      <c r="C46" s="908" t="s">
        <v>27</v>
      </c>
      <c r="D46" s="908"/>
      <c r="E46" s="181" t="s">
        <v>214</v>
      </c>
    </row>
    <row r="47" spans="1:6" ht="17.100000000000001" customHeight="1">
      <c r="A47" s="3"/>
      <c r="B47" s="3"/>
      <c r="C47" s="905"/>
      <c r="D47" s="906"/>
      <c r="E47" s="4">
        <v>0</v>
      </c>
    </row>
    <row r="48" spans="1:6" ht="17.100000000000001" customHeight="1">
      <c r="A48" s="3"/>
      <c r="B48" s="3"/>
      <c r="C48" s="905"/>
      <c r="D48" s="906"/>
      <c r="E48" s="4">
        <v>0</v>
      </c>
    </row>
    <row r="49" spans="1:5" ht="17.100000000000001" customHeight="1">
      <c r="A49" s="3"/>
      <c r="B49" s="3"/>
      <c r="C49" s="905"/>
      <c r="D49" s="906"/>
      <c r="E49" s="4">
        <v>0</v>
      </c>
    </row>
    <row r="50" spans="1:5" ht="17.100000000000001" customHeight="1">
      <c r="A50" s="3"/>
      <c r="B50" s="3"/>
      <c r="C50" s="905"/>
      <c r="D50" s="906"/>
      <c r="E50" s="4">
        <v>0</v>
      </c>
    </row>
    <row r="51" spans="1:5" ht="17.100000000000001" customHeight="1">
      <c r="A51" s="3"/>
      <c r="B51" s="3"/>
      <c r="C51" s="905"/>
      <c r="D51" s="906"/>
      <c r="E51" s="4">
        <v>0</v>
      </c>
    </row>
    <row r="52" spans="1:5" ht="17.100000000000001" customHeight="1">
      <c r="A52" s="3"/>
      <c r="B52" s="3"/>
      <c r="C52" s="905"/>
      <c r="D52" s="906"/>
      <c r="E52" s="4">
        <v>0</v>
      </c>
    </row>
    <row r="53" spans="1:5" ht="17.100000000000001" customHeight="1">
      <c r="A53" s="3"/>
      <c r="B53" s="3"/>
      <c r="C53" s="903" t="s">
        <v>218</v>
      </c>
      <c r="D53" s="904"/>
      <c r="E53" s="3">
        <f>SUM(E47:E52)</f>
        <v>0</v>
      </c>
    </row>
    <row r="54" spans="1:5" ht="18" customHeight="1">
      <c r="A54" s="898" t="s">
        <v>535</v>
      </c>
      <c r="B54" s="899"/>
      <c r="C54" s="899"/>
      <c r="D54" s="899"/>
      <c r="E54" s="900"/>
    </row>
    <row r="55" spans="1:5" ht="18" customHeight="1">
      <c r="A55" s="901" t="s">
        <v>20</v>
      </c>
      <c r="B55" s="902"/>
      <c r="C55" s="31">
        <f>$C$45</f>
        <v>0</v>
      </c>
      <c r="E55" s="1"/>
    </row>
    <row r="56" spans="1:5" ht="24" customHeight="1">
      <c r="A56" s="11" t="s">
        <v>71</v>
      </c>
      <c r="B56" s="10" t="s">
        <v>72</v>
      </c>
      <c r="C56" s="11" t="s">
        <v>73</v>
      </c>
      <c r="D56" s="182" t="s">
        <v>215</v>
      </c>
      <c r="E56" s="10" t="s">
        <v>74</v>
      </c>
    </row>
    <row r="57" spans="1:5" ht="17.100000000000001" customHeight="1">
      <c r="A57" s="3"/>
      <c r="B57" s="50"/>
      <c r="C57" s="45"/>
      <c r="D57" s="51">
        <f>Master!$P$45</f>
        <v>0</v>
      </c>
      <c r="E57" s="4">
        <v>0</v>
      </c>
    </row>
    <row r="58" spans="1:5" ht="17.100000000000001" customHeight="1">
      <c r="A58" s="3"/>
      <c r="B58" s="3"/>
      <c r="C58" s="45"/>
      <c r="D58" s="46"/>
      <c r="E58" s="4">
        <v>0</v>
      </c>
    </row>
    <row r="59" spans="1:5" ht="17.100000000000001" customHeight="1">
      <c r="A59" s="3"/>
      <c r="B59" s="3"/>
      <c r="C59" s="45"/>
      <c r="D59" s="46"/>
      <c r="E59" s="4">
        <v>0</v>
      </c>
    </row>
    <row r="60" spans="1:5" ht="17.100000000000001" customHeight="1">
      <c r="A60" s="3"/>
      <c r="B60" s="3"/>
      <c r="C60" s="45"/>
      <c r="D60" s="46"/>
      <c r="E60" s="4">
        <v>0</v>
      </c>
    </row>
    <row r="61" spans="1:5" ht="17.100000000000001" customHeight="1">
      <c r="A61" s="3"/>
      <c r="B61" s="3"/>
      <c r="C61" s="45"/>
      <c r="D61" s="46"/>
      <c r="E61" s="4">
        <v>0</v>
      </c>
    </row>
    <row r="62" spans="1:5" ht="17.100000000000001" customHeight="1">
      <c r="A62" s="3"/>
      <c r="B62" s="3"/>
      <c r="C62" s="45"/>
      <c r="D62" s="46"/>
      <c r="E62" s="4">
        <v>0</v>
      </c>
    </row>
    <row r="63" spans="1:5" ht="17.100000000000001" customHeight="1">
      <c r="A63" s="3"/>
      <c r="B63" s="3"/>
      <c r="C63" s="186" t="s">
        <v>217</v>
      </c>
      <c r="D63" s="51">
        <f>Master!$P$45</f>
        <v>0</v>
      </c>
      <c r="E63" s="3">
        <f>SUM(E57:E62)</f>
        <v>0</v>
      </c>
    </row>
    <row r="64" spans="1:5" ht="15" customHeight="1">
      <c r="C64" t="s">
        <v>65</v>
      </c>
    </row>
    <row r="65" spans="3:5" ht="15" customHeight="1">
      <c r="C65" t="s">
        <v>66</v>
      </c>
      <c r="D65" s="897">
        <f>Master!$B$1</f>
        <v>0</v>
      </c>
      <c r="E65" s="897"/>
    </row>
    <row r="66" spans="3:5" ht="15" customHeight="1">
      <c r="C66" t="s">
        <v>67</v>
      </c>
      <c r="D66" s="897">
        <f>INPUT!$K$5</f>
        <v>0</v>
      </c>
      <c r="E66" s="897"/>
    </row>
  </sheetData>
  <mergeCells count="21">
    <mergeCell ref="C3:D3"/>
    <mergeCell ref="A21:E21"/>
    <mergeCell ref="A22:E22"/>
    <mergeCell ref="A23:B23"/>
    <mergeCell ref="C23:D23"/>
    <mergeCell ref="C52:D52"/>
    <mergeCell ref="A33:D33"/>
    <mergeCell ref="C51:D51"/>
    <mergeCell ref="A45:B45"/>
    <mergeCell ref="C46:D46"/>
    <mergeCell ref="A44:E44"/>
    <mergeCell ref="C48:D48"/>
    <mergeCell ref="C50:D50"/>
    <mergeCell ref="C45:D45"/>
    <mergeCell ref="C49:D49"/>
    <mergeCell ref="C47:D47"/>
    <mergeCell ref="D66:E66"/>
    <mergeCell ref="A54:E54"/>
    <mergeCell ref="A55:B55"/>
    <mergeCell ref="D65:E65"/>
    <mergeCell ref="C53:D53"/>
  </mergeCells>
  <phoneticPr fontId="0" type="noConversion"/>
  <printOptions horizontalCentered="1" verticalCentered="1"/>
  <pageMargins left="0.57999999999999996" right="0.25" top="0.27559055118110198" bottom="0.196850393700787" header="0.35" footer="0.47244094488188998"/>
  <pageSetup paperSize="9" orientation="portrait" r:id="rId1"/>
  <headerFooter alignWithMargins="0">
    <oddHeader>&amp;C4</oddHeader>
  </headerFooter>
</worksheet>
</file>

<file path=xl/worksheets/sheet7.xml><?xml version="1.0" encoding="utf-8"?>
<worksheet xmlns="http://schemas.openxmlformats.org/spreadsheetml/2006/main" xmlns:r="http://schemas.openxmlformats.org/officeDocument/2006/relationships">
  <sheetPr codeName="Sheet6">
    <tabColor rgb="FF00B0F0"/>
  </sheetPr>
  <dimension ref="A1:J94"/>
  <sheetViews>
    <sheetView workbookViewId="0">
      <selection sqref="A1:I1"/>
    </sheetView>
  </sheetViews>
  <sheetFormatPr defaultRowHeight="15.95" customHeight="1"/>
  <cols>
    <col min="1" max="1" width="4.7109375" customWidth="1"/>
    <col min="3" max="3" width="7.5703125" customWidth="1"/>
    <col min="4" max="4" width="10.28515625" customWidth="1"/>
    <col min="7" max="7" width="11.140625" customWidth="1"/>
    <col min="8" max="8" width="12.28515625" customWidth="1"/>
    <col min="9" max="9" width="15.140625" customWidth="1"/>
    <col min="10" max="10" width="9.140625" style="179"/>
  </cols>
  <sheetData>
    <row r="1" spans="1:10" ht="15.95" customHeight="1">
      <c r="A1" s="917" t="s">
        <v>108</v>
      </c>
      <c r="B1" s="918"/>
      <c r="C1" s="918"/>
      <c r="D1" s="918"/>
      <c r="E1" s="918"/>
      <c r="F1" s="918"/>
      <c r="G1" s="918"/>
      <c r="H1" s="918"/>
      <c r="I1" s="919"/>
      <c r="J1"/>
    </row>
    <row r="2" spans="1:10" ht="15.95" customHeight="1">
      <c r="A2" t="str">
        <f>INPUT!$K$2</f>
        <v>Mr.</v>
      </c>
      <c r="B2" s="927">
        <f>INPUT!$K$4</f>
        <v>0</v>
      </c>
      <c r="C2" s="928"/>
      <c r="D2" s="928"/>
      <c r="E2" s="928"/>
      <c r="F2" s="929"/>
      <c r="G2" s="408" t="s">
        <v>414</v>
      </c>
      <c r="H2" s="930">
        <f>INPUT!$K$6</f>
        <v>0</v>
      </c>
      <c r="I2" s="932"/>
      <c r="J2"/>
    </row>
    <row r="3" spans="1:10" ht="15.95" customHeight="1">
      <c r="A3" s="930">
        <f>INPUT!$K$5</f>
        <v>0</v>
      </c>
      <c r="B3" s="931"/>
      <c r="C3" s="931"/>
      <c r="D3" s="931"/>
      <c r="E3" s="931"/>
      <c r="F3" s="932"/>
      <c r="G3" s="407" t="s">
        <v>415</v>
      </c>
      <c r="H3" s="933" t="s">
        <v>426</v>
      </c>
      <c r="I3" s="934"/>
      <c r="J3"/>
    </row>
    <row r="4" spans="1:10" ht="15.95" customHeight="1">
      <c r="A4" s="930" t="str">
        <f>INPUT!$K$3</f>
        <v>Alagappa Government Arts College, Karaikudi - 630 003.</v>
      </c>
      <c r="B4" s="931"/>
      <c r="C4" s="931"/>
      <c r="D4" s="931"/>
      <c r="E4" s="931"/>
      <c r="F4" s="931"/>
      <c r="G4" s="931"/>
      <c r="H4" s="405"/>
      <c r="I4" s="406"/>
      <c r="J4"/>
    </row>
    <row r="5" spans="1:10" ht="15.95" customHeight="1">
      <c r="A5" s="935" t="s">
        <v>388</v>
      </c>
      <c r="B5" s="936"/>
      <c r="C5" s="936"/>
      <c r="D5" s="936"/>
      <c r="E5" s="936"/>
      <c r="F5" s="936"/>
      <c r="G5" s="936"/>
      <c r="H5" s="936"/>
      <c r="I5" s="937"/>
      <c r="J5"/>
    </row>
    <row r="6" spans="1:10" ht="15.95" customHeight="1">
      <c r="A6" s="930" t="s">
        <v>109</v>
      </c>
      <c r="B6" s="931"/>
      <c r="C6" s="931"/>
      <c r="D6" s="931"/>
      <c r="E6" s="931"/>
      <c r="F6" s="931"/>
      <c r="G6" s="931"/>
      <c r="H6" s="931"/>
      <c r="I6" s="932"/>
      <c r="J6"/>
    </row>
    <row r="7" spans="1:10" ht="15.95" customHeight="1">
      <c r="A7" s="117"/>
      <c r="B7" s="118"/>
      <c r="C7" s="118"/>
      <c r="D7" s="118"/>
      <c r="E7" s="118"/>
      <c r="F7" s="119"/>
      <c r="G7" s="183" t="s">
        <v>208</v>
      </c>
      <c r="H7" s="183" t="s">
        <v>208</v>
      </c>
      <c r="I7" s="183" t="s">
        <v>208</v>
      </c>
      <c r="J7"/>
    </row>
    <row r="8" spans="1:10" ht="15.95" customHeight="1">
      <c r="A8" s="272" t="s">
        <v>110</v>
      </c>
      <c r="B8" s="273"/>
      <c r="C8" s="273"/>
      <c r="D8" s="273"/>
      <c r="E8" s="273"/>
      <c r="F8" s="274"/>
      <c r="G8" s="275">
        <f>Form!$H$6</f>
        <v>0</v>
      </c>
      <c r="H8" s="276"/>
      <c r="I8" s="276"/>
      <c r="J8"/>
    </row>
    <row r="9" spans="1:10" ht="15.95" customHeight="1">
      <c r="A9" s="122" t="s">
        <v>111</v>
      </c>
      <c r="B9" s="110"/>
      <c r="C9" s="110"/>
      <c r="D9" s="110"/>
      <c r="E9" s="110"/>
      <c r="F9" s="108"/>
      <c r="G9" s="120"/>
      <c r="H9" s="121"/>
      <c r="I9" s="121"/>
      <c r="J9"/>
    </row>
    <row r="10" spans="1:10" ht="15.95" customHeight="1">
      <c r="A10" s="920" t="s">
        <v>112</v>
      </c>
      <c r="B10" s="921"/>
      <c r="C10" s="921"/>
      <c r="D10" s="921"/>
      <c r="E10" s="921"/>
      <c r="F10" s="922"/>
      <c r="G10" s="923"/>
      <c r="H10" s="925"/>
      <c r="I10" s="923"/>
      <c r="J10"/>
    </row>
    <row r="11" spans="1:10" ht="15.95" customHeight="1">
      <c r="A11" s="920"/>
      <c r="B11" s="921"/>
      <c r="C11" s="921"/>
      <c r="D11" s="921"/>
      <c r="E11" s="921"/>
      <c r="F11" s="922"/>
      <c r="G11" s="924"/>
      <c r="H11" s="926"/>
      <c r="I11" s="924"/>
      <c r="J11"/>
    </row>
    <row r="12" spans="1:10" ht="15.95" customHeight="1">
      <c r="A12" s="946" t="s">
        <v>113</v>
      </c>
      <c r="B12" s="947"/>
      <c r="C12" s="947"/>
      <c r="D12" s="947"/>
      <c r="E12" s="947"/>
      <c r="F12" s="948"/>
      <c r="G12" s="923"/>
      <c r="H12" s="923"/>
      <c r="I12" s="923"/>
      <c r="J12"/>
    </row>
    <row r="13" spans="1:10" ht="15.95" customHeight="1">
      <c r="A13" s="946"/>
      <c r="B13" s="947"/>
      <c r="C13" s="947"/>
      <c r="D13" s="947"/>
      <c r="E13" s="947"/>
      <c r="F13" s="948"/>
      <c r="G13" s="924"/>
      <c r="H13" s="924"/>
      <c r="I13" s="924"/>
      <c r="J13"/>
    </row>
    <row r="14" spans="1:10" ht="15.95" customHeight="1">
      <c r="A14" s="938" t="s">
        <v>114</v>
      </c>
      <c r="B14" s="939"/>
      <c r="C14" s="939"/>
      <c r="D14" s="939"/>
      <c r="E14" s="939"/>
      <c r="F14" s="940"/>
      <c r="G14" s="120"/>
      <c r="H14" s="121">
        <f>$G$8</f>
        <v>0</v>
      </c>
      <c r="I14" s="121"/>
      <c r="J14"/>
    </row>
    <row r="15" spans="1:10" ht="15.95" customHeight="1">
      <c r="A15" s="111" t="s">
        <v>115</v>
      </c>
      <c r="B15" s="123"/>
      <c r="C15" s="123"/>
      <c r="D15" s="123"/>
      <c r="E15" s="123"/>
      <c r="F15" s="112"/>
      <c r="G15" s="121"/>
      <c r="H15" s="121"/>
      <c r="I15" s="121"/>
      <c r="J15"/>
    </row>
    <row r="16" spans="1:10" ht="15.95" customHeight="1">
      <c r="A16" s="935" t="s">
        <v>116</v>
      </c>
      <c r="B16" s="936"/>
      <c r="C16" s="936"/>
      <c r="D16" s="937"/>
      <c r="E16" s="941" t="s">
        <v>208</v>
      </c>
      <c r="F16" s="942"/>
      <c r="G16" s="121"/>
      <c r="H16" s="121"/>
      <c r="I16" s="121"/>
      <c r="J16"/>
    </row>
    <row r="17" spans="1:10" ht="15.95" customHeight="1">
      <c r="A17" s="943" t="s">
        <v>13</v>
      </c>
      <c r="B17" s="944"/>
      <c r="C17" s="944"/>
      <c r="D17" s="945"/>
      <c r="E17" s="127">
        <f>Form!$H$16</f>
        <v>0</v>
      </c>
      <c r="F17" s="121"/>
      <c r="G17" s="121"/>
      <c r="H17" s="121"/>
      <c r="I17" s="121"/>
      <c r="J17"/>
    </row>
    <row r="18" spans="1:10" ht="15.95" customHeight="1">
      <c r="A18" s="949" t="s">
        <v>488</v>
      </c>
      <c r="B18" s="944"/>
      <c r="C18" s="944"/>
      <c r="D18" s="945"/>
      <c r="E18" s="128">
        <f>Form!$H$17</f>
        <v>0</v>
      </c>
      <c r="F18" s="121"/>
      <c r="G18" s="120"/>
      <c r="H18" s="121"/>
      <c r="I18" s="121"/>
      <c r="J18"/>
    </row>
    <row r="19" spans="1:10" ht="15.95" customHeight="1">
      <c r="A19" s="943"/>
      <c r="B19" s="944"/>
      <c r="C19" s="944"/>
      <c r="D19" s="945"/>
      <c r="E19" s="121">
        <v>0</v>
      </c>
      <c r="F19" s="121"/>
      <c r="G19" s="121"/>
      <c r="H19" s="121"/>
      <c r="I19" s="121"/>
      <c r="J19"/>
    </row>
    <row r="20" spans="1:10" ht="15.95" customHeight="1">
      <c r="A20" s="943"/>
      <c r="B20" s="944"/>
      <c r="C20" s="944"/>
      <c r="D20" s="945"/>
      <c r="E20" s="121">
        <v>0</v>
      </c>
      <c r="F20" s="121"/>
      <c r="G20" s="121"/>
      <c r="H20" s="127">
        <f>SUM(E17:E18)</f>
        <v>0</v>
      </c>
      <c r="I20" s="121"/>
      <c r="J20"/>
    </row>
    <row r="21" spans="1:10" ht="15.95" customHeight="1">
      <c r="A21" s="113" t="s">
        <v>117</v>
      </c>
      <c r="B21" s="124"/>
      <c r="C21" s="124"/>
      <c r="D21" s="124"/>
      <c r="E21" s="124"/>
      <c r="F21" s="107"/>
      <c r="G21" s="121"/>
      <c r="H21" s="127">
        <f>SUM(H14-H20)</f>
        <v>0</v>
      </c>
      <c r="I21" s="3"/>
      <c r="J21"/>
    </row>
    <row r="22" spans="1:10" ht="15.95" customHeight="1">
      <c r="A22" s="109" t="s">
        <v>118</v>
      </c>
      <c r="B22" s="110"/>
      <c r="C22" s="110"/>
      <c r="D22" s="110"/>
      <c r="E22" s="110"/>
      <c r="F22" s="108"/>
      <c r="G22" s="121"/>
      <c r="H22" s="121"/>
      <c r="I22" s="121"/>
      <c r="J22"/>
    </row>
    <row r="23" spans="1:10" ht="15.95" customHeight="1">
      <c r="A23" s="554" t="s">
        <v>489</v>
      </c>
      <c r="B23" s="110"/>
      <c r="C23" s="110"/>
      <c r="D23" s="110"/>
      <c r="E23" s="110"/>
      <c r="F23" s="108"/>
      <c r="G23" s="128">
        <v>50000</v>
      </c>
      <c r="H23" s="121"/>
      <c r="I23" s="121"/>
      <c r="J23"/>
    </row>
    <row r="24" spans="1:10" ht="15.95" customHeight="1">
      <c r="A24" s="109" t="s">
        <v>119</v>
      </c>
      <c r="B24" s="110"/>
      <c r="C24" s="110"/>
      <c r="D24" s="110"/>
      <c r="E24" s="110"/>
      <c r="F24" s="108"/>
      <c r="G24" s="128">
        <f>Form!$H$20</f>
        <v>0</v>
      </c>
      <c r="H24" s="1"/>
      <c r="I24" s="121"/>
      <c r="J24"/>
    </row>
    <row r="25" spans="1:10" ht="15.95" customHeight="1">
      <c r="A25" s="109" t="s">
        <v>120</v>
      </c>
      <c r="B25" s="110"/>
      <c r="C25" s="110"/>
      <c r="D25" s="110"/>
      <c r="E25" s="110"/>
      <c r="F25" s="108"/>
      <c r="G25" s="121"/>
      <c r="H25" s="121">
        <f>SUM(G23:G24)</f>
        <v>50000</v>
      </c>
      <c r="I25" s="121"/>
      <c r="J25"/>
    </row>
    <row r="26" spans="1:10" ht="15.95" customHeight="1">
      <c r="A26" s="109" t="s">
        <v>121</v>
      </c>
      <c r="B26" s="110"/>
      <c r="C26" s="110"/>
      <c r="D26" s="110"/>
      <c r="E26" s="110"/>
      <c r="F26" s="108"/>
      <c r="G26" s="121"/>
      <c r="H26" s="120"/>
      <c r="I26" s="281">
        <f>IF(SUM(H21-H25)&gt;0,SUM(H21-H25),0)</f>
        <v>0</v>
      </c>
      <c r="J26"/>
    </row>
    <row r="27" spans="1:10" ht="15.95" customHeight="1">
      <c r="A27" s="109" t="s">
        <v>122</v>
      </c>
      <c r="B27" s="110"/>
      <c r="C27" s="110"/>
      <c r="D27" s="110"/>
      <c r="E27" s="110"/>
      <c r="F27" s="108"/>
      <c r="G27" s="121"/>
      <c r="H27" s="280">
        <f>Form!$H$25</f>
        <v>0</v>
      </c>
      <c r="I27" s="279">
        <f>I26+H27</f>
        <v>0</v>
      </c>
      <c r="J27"/>
    </row>
    <row r="28" spans="1:10" ht="15.95" customHeight="1">
      <c r="A28" s="935" t="s">
        <v>123</v>
      </c>
      <c r="B28" s="936"/>
      <c r="C28" s="936"/>
      <c r="D28" s="937"/>
      <c r="E28" s="941" t="s">
        <v>208</v>
      </c>
      <c r="F28" s="942"/>
      <c r="G28" s="121"/>
      <c r="H28" s="121"/>
      <c r="I28" s="121"/>
      <c r="J28"/>
    </row>
    <row r="29" spans="1:10" ht="15.95" customHeight="1">
      <c r="A29" s="943" t="s">
        <v>124</v>
      </c>
      <c r="B29" s="944"/>
      <c r="C29" s="944"/>
      <c r="D29" s="945"/>
      <c r="E29" s="120" t="s">
        <v>164</v>
      </c>
      <c r="F29" s="127">
        <f>Form!$H$22</f>
        <v>0</v>
      </c>
      <c r="G29" s="121"/>
      <c r="H29" s="183" t="s">
        <v>208</v>
      </c>
      <c r="I29" s="3"/>
      <c r="J29"/>
    </row>
    <row r="30" spans="1:10" ht="15.95" customHeight="1">
      <c r="A30" s="943"/>
      <c r="B30" s="944"/>
      <c r="C30" s="944"/>
      <c r="D30" s="945"/>
      <c r="E30" s="114"/>
      <c r="F30" s="114"/>
      <c r="G30" s="121"/>
      <c r="H30" s="121"/>
      <c r="I30" s="121"/>
      <c r="J30"/>
    </row>
    <row r="31" spans="1:10" ht="15.95" customHeight="1">
      <c r="A31" s="935"/>
      <c r="B31" s="936"/>
      <c r="C31" s="936"/>
      <c r="D31" s="937"/>
      <c r="E31" s="115"/>
      <c r="F31" s="121"/>
      <c r="G31" s="121"/>
      <c r="H31" s="120">
        <v>0</v>
      </c>
      <c r="I31" s="116"/>
      <c r="J31"/>
    </row>
    <row r="32" spans="1:10" ht="15.95" customHeight="1">
      <c r="A32" s="930" t="s">
        <v>125</v>
      </c>
      <c r="B32" s="931"/>
      <c r="C32" s="931"/>
      <c r="D32" s="931"/>
      <c r="E32" s="931"/>
      <c r="F32" s="932"/>
      <c r="G32" s="120"/>
      <c r="H32" s="120"/>
      <c r="I32" s="129">
        <f>Form!$H$26</f>
        <v>0</v>
      </c>
      <c r="J32"/>
    </row>
    <row r="33" spans="1:10" ht="15.95" customHeight="1">
      <c r="A33" s="933" t="s">
        <v>126</v>
      </c>
      <c r="B33" s="951"/>
      <c r="C33" s="951"/>
      <c r="D33" s="951"/>
      <c r="E33" s="951"/>
      <c r="F33" s="934"/>
      <c r="G33" s="3"/>
      <c r="H33" s="3"/>
      <c r="I33" s="3"/>
      <c r="J33"/>
    </row>
    <row r="34" spans="1:10" ht="15.95" customHeight="1">
      <c r="A34" s="905" t="s">
        <v>127</v>
      </c>
      <c r="B34" s="907"/>
      <c r="C34" s="907"/>
      <c r="D34" s="907"/>
      <c r="E34" s="907"/>
      <c r="F34" s="906"/>
      <c r="G34" s="121"/>
      <c r="H34" s="121"/>
      <c r="I34" s="121"/>
      <c r="J34"/>
    </row>
    <row r="35" spans="1:10" ht="15.95" customHeight="1">
      <c r="A35" s="950" t="s">
        <v>128</v>
      </c>
      <c r="B35" s="644"/>
      <c r="C35" s="644"/>
      <c r="D35" s="644"/>
      <c r="E35" s="645"/>
      <c r="F35" s="3"/>
      <c r="G35" s="3"/>
      <c r="H35" s="45" t="s">
        <v>129</v>
      </c>
      <c r="I35" s="45" t="s">
        <v>130</v>
      </c>
      <c r="J35"/>
    </row>
    <row r="36" spans="1:10" ht="15.95" customHeight="1">
      <c r="A36" s="3" t="s">
        <v>131</v>
      </c>
      <c r="B36" s="970" t="s">
        <v>194</v>
      </c>
      <c r="C36" s="732"/>
      <c r="D36" s="732"/>
      <c r="E36" s="733"/>
      <c r="F36" s="106"/>
      <c r="G36" s="184" t="s">
        <v>208</v>
      </c>
      <c r="H36" s="3"/>
      <c r="I36" s="130">
        <f>Form!$H$29</f>
        <v>0</v>
      </c>
      <c r="J36"/>
    </row>
    <row r="37" spans="1:10" ht="15.95" customHeight="1">
      <c r="A37" s="3" t="s">
        <v>132</v>
      </c>
      <c r="B37" s="971" t="s">
        <v>398</v>
      </c>
      <c r="C37" s="972"/>
      <c r="D37" s="972"/>
      <c r="E37" s="973"/>
      <c r="F37" s="3"/>
      <c r="G37" s="184" t="s">
        <v>208</v>
      </c>
      <c r="H37" s="3"/>
      <c r="I37" s="130">
        <f>Form!$H$30</f>
        <v>0</v>
      </c>
      <c r="J37"/>
    </row>
    <row r="38" spans="1:10" ht="15.95" customHeight="1">
      <c r="A38" s="3" t="s">
        <v>133</v>
      </c>
      <c r="B38" s="970" t="s">
        <v>98</v>
      </c>
      <c r="C38" s="732"/>
      <c r="D38" s="732"/>
      <c r="E38" s="733"/>
      <c r="F38" s="3"/>
      <c r="G38" s="184" t="s">
        <v>208</v>
      </c>
      <c r="H38" s="3"/>
      <c r="I38" s="130">
        <f>Form!$H$31</f>
        <v>0</v>
      </c>
      <c r="J38"/>
    </row>
    <row r="39" spans="1:10" ht="15.95" customHeight="1">
      <c r="A39" s="3" t="s">
        <v>134</v>
      </c>
      <c r="B39" s="643" t="s">
        <v>185</v>
      </c>
      <c r="C39" s="974"/>
      <c r="D39" s="974"/>
      <c r="E39" s="968"/>
      <c r="F39" s="3"/>
      <c r="G39" s="184" t="s">
        <v>208</v>
      </c>
      <c r="H39" s="3"/>
      <c r="I39" s="130">
        <f>Form!$H$33</f>
        <v>0</v>
      </c>
      <c r="J39"/>
    </row>
    <row r="40" spans="1:10" ht="15.95" customHeight="1">
      <c r="A40" s="3" t="s">
        <v>135</v>
      </c>
      <c r="B40" s="970" t="s">
        <v>99</v>
      </c>
      <c r="C40" s="732"/>
      <c r="D40" s="732"/>
      <c r="E40" s="733"/>
      <c r="F40" s="3"/>
      <c r="G40" s="184" t="s">
        <v>208</v>
      </c>
      <c r="H40" s="3"/>
      <c r="I40" s="130">
        <f>Form!$H$34</f>
        <v>0</v>
      </c>
      <c r="J40"/>
    </row>
    <row r="41" spans="1:10" ht="15.95" customHeight="1">
      <c r="A41" s="3" t="s">
        <v>136</v>
      </c>
      <c r="B41" s="970" t="s">
        <v>100</v>
      </c>
      <c r="C41" s="732"/>
      <c r="D41" s="732"/>
      <c r="E41" s="733"/>
      <c r="F41" s="3"/>
      <c r="G41" s="184" t="s">
        <v>208</v>
      </c>
      <c r="H41" s="3"/>
      <c r="I41" s="130">
        <f>Form!$H$35</f>
        <v>0</v>
      </c>
      <c r="J41"/>
    </row>
    <row r="42" spans="1:10" ht="15.95" customHeight="1">
      <c r="A42" s="3" t="s">
        <v>138</v>
      </c>
      <c r="B42" s="970" t="s">
        <v>137</v>
      </c>
      <c r="C42" s="732"/>
      <c r="D42" s="732"/>
      <c r="E42" s="733"/>
      <c r="F42" s="3"/>
      <c r="G42" s="184" t="s">
        <v>208</v>
      </c>
      <c r="H42" s="3"/>
      <c r="I42" s="130">
        <f>Form!$H$36</f>
        <v>0</v>
      </c>
      <c r="J42"/>
    </row>
    <row r="43" spans="1:10" ht="15.95" customHeight="1">
      <c r="A43" s="3" t="s">
        <v>140</v>
      </c>
      <c r="B43" s="3" t="s">
        <v>139</v>
      </c>
      <c r="C43" s="3"/>
      <c r="D43" s="3"/>
      <c r="E43" s="3"/>
      <c r="F43" s="3"/>
      <c r="G43" s="184" t="s">
        <v>208</v>
      </c>
      <c r="H43" s="3"/>
      <c r="I43" s="130">
        <f>Form!$H$37</f>
        <v>0</v>
      </c>
      <c r="J43"/>
    </row>
    <row r="44" spans="1:10" ht="15.95" customHeight="1">
      <c r="A44" s="85" t="s">
        <v>184</v>
      </c>
      <c r="B44" s="80" t="s">
        <v>141</v>
      </c>
      <c r="C44" s="125"/>
      <c r="D44" s="125"/>
      <c r="E44" s="79"/>
      <c r="F44" s="3"/>
      <c r="G44" s="184" t="s">
        <v>208</v>
      </c>
      <c r="H44" s="3"/>
      <c r="I44" s="130">
        <f>Form!$H$38</f>
        <v>0</v>
      </c>
      <c r="J44"/>
    </row>
    <row r="45" spans="1:10" ht="15.95" customHeight="1">
      <c r="A45" s="85" t="s">
        <v>186</v>
      </c>
      <c r="B45" s="950" t="s">
        <v>142</v>
      </c>
      <c r="C45" s="644"/>
      <c r="D45" s="644"/>
      <c r="E45" s="645"/>
      <c r="F45" s="3"/>
      <c r="G45" s="184" t="s">
        <v>208</v>
      </c>
      <c r="H45" s="3"/>
      <c r="I45" s="130">
        <v>0</v>
      </c>
      <c r="J45"/>
    </row>
    <row r="46" spans="1:10" ht="15.95" customHeight="1">
      <c r="A46" s="950" t="s">
        <v>381</v>
      </c>
      <c r="B46" s="644"/>
      <c r="C46" s="644"/>
      <c r="D46" s="644"/>
      <c r="E46" s="645"/>
      <c r="F46" s="3"/>
      <c r="G46" s="184" t="s">
        <v>208</v>
      </c>
      <c r="H46" s="3"/>
      <c r="I46" s="3">
        <v>0</v>
      </c>
      <c r="J46"/>
    </row>
    <row r="47" spans="1:10" ht="15.95" customHeight="1">
      <c r="A47" s="950" t="s">
        <v>430</v>
      </c>
      <c r="B47" s="644"/>
      <c r="C47" s="644"/>
      <c r="D47" s="644"/>
      <c r="E47" s="645"/>
      <c r="F47" s="3"/>
      <c r="G47" s="184" t="s">
        <v>208</v>
      </c>
      <c r="H47" s="185"/>
      <c r="I47" s="130">
        <f>Form!$H$41</f>
        <v>0</v>
      </c>
      <c r="J47"/>
    </row>
    <row r="48" spans="1:10" ht="27.75" customHeight="1">
      <c r="A48" s="3" t="s">
        <v>143</v>
      </c>
      <c r="B48" s="975" t="s">
        <v>418</v>
      </c>
      <c r="C48" s="976"/>
      <c r="D48" s="976"/>
      <c r="E48" s="976"/>
      <c r="F48" s="977"/>
      <c r="G48" s="139"/>
      <c r="H48" s="277" t="s">
        <v>208</v>
      </c>
      <c r="I48" s="256">
        <f>Form!$H$43</f>
        <v>0</v>
      </c>
      <c r="J48"/>
    </row>
    <row r="49" spans="1:10" ht="15.95" customHeight="1">
      <c r="A49" s="983" t="s">
        <v>144</v>
      </c>
      <c r="B49" s="984"/>
      <c r="C49" s="984"/>
      <c r="D49" s="984"/>
      <c r="E49" s="984"/>
      <c r="F49" s="984"/>
      <c r="G49" s="985"/>
      <c r="H49" s="3"/>
      <c r="I49" s="3"/>
      <c r="J49"/>
    </row>
    <row r="50" spans="1:10" ht="15.95" customHeight="1">
      <c r="A50" s="3"/>
      <c r="B50" s="905"/>
      <c r="C50" s="907"/>
      <c r="D50" s="907"/>
      <c r="E50" s="907"/>
      <c r="F50" s="906"/>
      <c r="G50" s="11" t="s">
        <v>145</v>
      </c>
      <c r="H50" s="176" t="s">
        <v>199</v>
      </c>
      <c r="I50" s="45" t="s">
        <v>146</v>
      </c>
      <c r="J50"/>
    </row>
    <row r="51" spans="1:10" ht="15.95" customHeight="1">
      <c r="A51" s="52" t="s">
        <v>147</v>
      </c>
      <c r="B51" s="970" t="s">
        <v>148</v>
      </c>
      <c r="C51" s="732"/>
      <c r="D51" s="732"/>
      <c r="E51" s="732"/>
      <c r="F51" s="733"/>
      <c r="G51" s="4"/>
      <c r="H51" s="3">
        <v>25000</v>
      </c>
      <c r="I51" s="130">
        <f>Form!$H$44</f>
        <v>0</v>
      </c>
      <c r="J51"/>
    </row>
    <row r="52" spans="1:10" ht="15.95" customHeight="1">
      <c r="A52" s="52" t="s">
        <v>149</v>
      </c>
      <c r="B52" s="970" t="s">
        <v>150</v>
      </c>
      <c r="C52" s="732"/>
      <c r="D52" s="732"/>
      <c r="E52" s="732"/>
      <c r="F52" s="733"/>
      <c r="G52" s="4"/>
      <c r="H52" s="3">
        <v>125000</v>
      </c>
      <c r="I52" s="130">
        <f>Form!$H$45</f>
        <v>0</v>
      </c>
      <c r="J52"/>
    </row>
    <row r="53" spans="1:10" ht="15.95" customHeight="1">
      <c r="A53" s="52" t="s">
        <v>151</v>
      </c>
      <c r="B53" s="970" t="s">
        <v>152</v>
      </c>
      <c r="C53" s="732"/>
      <c r="D53" s="732"/>
      <c r="E53" s="732"/>
      <c r="F53" s="733"/>
      <c r="G53" s="4"/>
      <c r="H53" s="85" t="s">
        <v>198</v>
      </c>
      <c r="I53" s="130">
        <f>Form!$H$48</f>
        <v>0</v>
      </c>
      <c r="J53"/>
    </row>
    <row r="54" spans="1:10" ht="15.95" customHeight="1">
      <c r="A54" s="52" t="s">
        <v>153</v>
      </c>
      <c r="B54" s="970" t="s">
        <v>154</v>
      </c>
      <c r="C54" s="732"/>
      <c r="D54" s="732"/>
      <c r="E54" s="732"/>
      <c r="F54" s="733"/>
      <c r="G54" s="4"/>
      <c r="H54" s="3"/>
      <c r="I54" s="130">
        <f>Form!$H$46</f>
        <v>0</v>
      </c>
      <c r="J54"/>
    </row>
    <row r="55" spans="1:10" ht="15.95" customHeight="1">
      <c r="A55" s="52" t="s">
        <v>155</v>
      </c>
      <c r="B55" s="482" t="s">
        <v>431</v>
      </c>
      <c r="C55" s="483"/>
      <c r="D55" s="483"/>
      <c r="E55" s="483"/>
      <c r="F55" s="484"/>
      <c r="G55" s="4"/>
      <c r="H55" s="3">
        <v>50000</v>
      </c>
      <c r="I55" s="130">
        <f>Form!$H$50</f>
        <v>0</v>
      </c>
      <c r="J55"/>
    </row>
    <row r="56" spans="1:10" ht="15.95" customHeight="1">
      <c r="A56" s="597" t="s">
        <v>513</v>
      </c>
      <c r="B56" s="595" t="s">
        <v>514</v>
      </c>
      <c r="C56" s="590"/>
      <c r="D56" s="590"/>
      <c r="E56" s="590"/>
      <c r="F56" s="591"/>
      <c r="G56" s="4"/>
      <c r="H56" s="3">
        <v>10000</v>
      </c>
      <c r="I56" s="130">
        <f>Form!$H$49</f>
        <v>0</v>
      </c>
      <c r="J56"/>
    </row>
    <row r="57" spans="1:10" ht="15.95" customHeight="1">
      <c r="A57" s="597" t="s">
        <v>512</v>
      </c>
      <c r="B57" s="970" t="s">
        <v>156</v>
      </c>
      <c r="C57" s="732"/>
      <c r="D57" s="732"/>
      <c r="E57" s="732"/>
      <c r="F57" s="733"/>
      <c r="G57" s="4"/>
      <c r="H57" s="3">
        <v>125000</v>
      </c>
      <c r="I57" s="130">
        <f>Form!$H$47</f>
        <v>0</v>
      </c>
      <c r="J57"/>
    </row>
    <row r="58" spans="1:10" ht="15.95" customHeight="1">
      <c r="A58" s="81" t="s">
        <v>157</v>
      </c>
      <c r="B58" s="3" t="s">
        <v>158</v>
      </c>
      <c r="C58" s="3"/>
      <c r="D58" s="3"/>
      <c r="E58" s="3"/>
      <c r="F58" s="3"/>
      <c r="G58" s="4"/>
      <c r="H58" s="3"/>
      <c r="I58" s="130">
        <f>Form!$H$51</f>
        <v>0</v>
      </c>
      <c r="J58"/>
    </row>
    <row r="59" spans="1:10" ht="15.95" customHeight="1">
      <c r="A59" s="643" t="s">
        <v>192</v>
      </c>
      <c r="B59" s="974"/>
      <c r="C59" s="974"/>
      <c r="D59" s="974"/>
      <c r="E59" s="974"/>
      <c r="F59" s="968"/>
      <c r="G59" s="4"/>
      <c r="H59" s="3"/>
      <c r="I59" s="3">
        <f>SUM(I32-I58)</f>
        <v>0</v>
      </c>
      <c r="J59"/>
    </row>
    <row r="60" spans="1:10" ht="15.95" customHeight="1">
      <c r="A60" s="950" t="s">
        <v>159</v>
      </c>
      <c r="B60" s="644"/>
      <c r="C60" s="644"/>
      <c r="D60" s="644"/>
      <c r="E60" s="644"/>
      <c r="F60" s="645"/>
      <c r="G60" s="4"/>
      <c r="H60" s="3"/>
      <c r="I60" s="137">
        <f>Form!$H$69</f>
        <v>0</v>
      </c>
      <c r="J60"/>
    </row>
    <row r="61" spans="1:10" ht="15.95" customHeight="1">
      <c r="A61" s="587" t="s">
        <v>502</v>
      </c>
      <c r="B61" s="257"/>
      <c r="C61" s="257"/>
      <c r="D61" s="257"/>
      <c r="E61" s="257"/>
      <c r="F61" s="258"/>
      <c r="G61" s="4"/>
      <c r="H61" s="3"/>
      <c r="I61" s="282">
        <f>Form!$H$70</f>
        <v>0</v>
      </c>
      <c r="J61"/>
    </row>
    <row r="62" spans="1:10" ht="15.95" customHeight="1">
      <c r="A62" s="278" t="s">
        <v>399</v>
      </c>
      <c r="B62" s="257"/>
      <c r="C62" s="257"/>
      <c r="D62" s="257"/>
      <c r="E62" s="257"/>
      <c r="F62" s="258"/>
      <c r="G62" s="4"/>
      <c r="H62" s="3"/>
      <c r="I62" s="137">
        <f>Form!$H$71</f>
        <v>0</v>
      </c>
      <c r="J62"/>
    </row>
    <row r="63" spans="1:10" ht="15.95" customHeight="1">
      <c r="A63" s="85" t="s">
        <v>487</v>
      </c>
      <c r="B63" s="3"/>
      <c r="C63" s="3"/>
      <c r="D63" s="3"/>
      <c r="E63" s="3"/>
      <c r="F63" s="3"/>
      <c r="G63" s="4"/>
      <c r="H63" s="3"/>
      <c r="I63" s="3">
        <f>ROUND(I62*0.04,0)</f>
        <v>0</v>
      </c>
      <c r="J63"/>
    </row>
    <row r="64" spans="1:10" ht="15.95" customHeight="1">
      <c r="A64" s="643" t="s">
        <v>387</v>
      </c>
      <c r="B64" s="644"/>
      <c r="C64" s="644"/>
      <c r="D64" s="644"/>
      <c r="E64" s="644"/>
      <c r="F64" s="645"/>
      <c r="G64" s="4"/>
      <c r="H64" s="3"/>
      <c r="I64" s="137">
        <f>SUM(I62:I63)</f>
        <v>0</v>
      </c>
      <c r="J64"/>
    </row>
    <row r="65" spans="1:10" ht="15.95" customHeight="1">
      <c r="A65" s="643" t="s">
        <v>385</v>
      </c>
      <c r="B65" s="644"/>
      <c r="C65" s="644"/>
      <c r="D65" s="644"/>
      <c r="E65" s="644"/>
      <c r="F65" s="645"/>
      <c r="G65" s="4"/>
      <c r="H65" s="3"/>
      <c r="I65" s="3">
        <v>0</v>
      </c>
      <c r="J65"/>
    </row>
    <row r="66" spans="1:10" ht="15.95" customHeight="1">
      <c r="A66" s="643" t="s">
        <v>386</v>
      </c>
      <c r="B66" s="644"/>
      <c r="C66" s="644"/>
      <c r="D66" s="644"/>
      <c r="E66" s="644"/>
      <c r="F66" s="645"/>
      <c r="G66" s="4"/>
      <c r="H66" s="3"/>
      <c r="I66" s="138">
        <f>SUM(I64:I65)</f>
        <v>0</v>
      </c>
      <c r="J66"/>
    </row>
    <row r="67" spans="1:10" ht="32.25" customHeight="1">
      <c r="A67" s="868" t="s">
        <v>160</v>
      </c>
      <c r="B67" s="981"/>
      <c r="C67" s="981"/>
      <c r="D67" s="981"/>
      <c r="E67" s="981"/>
      <c r="F67" s="981"/>
      <c r="G67" s="981"/>
      <c r="H67" s="981"/>
      <c r="I67" s="982"/>
      <c r="J67"/>
    </row>
    <row r="68" spans="1:10" ht="46.5" customHeight="1">
      <c r="A68" s="978" t="s">
        <v>423</v>
      </c>
      <c r="B68" s="979"/>
      <c r="C68" s="979"/>
      <c r="D68" s="979"/>
      <c r="E68" s="979"/>
      <c r="F68" s="979"/>
      <c r="G68" s="979"/>
      <c r="H68" s="979"/>
      <c r="I68" s="980"/>
      <c r="J68"/>
    </row>
    <row r="69" spans="1:10" ht="15.95" customHeight="1">
      <c r="A69" s="185" t="s">
        <v>161</v>
      </c>
      <c r="B69" s="967" t="s">
        <v>425</v>
      </c>
      <c r="C69" s="968"/>
      <c r="D69" s="958" t="s">
        <v>384</v>
      </c>
      <c r="E69" s="959"/>
      <c r="F69" s="959"/>
      <c r="G69" s="959"/>
      <c r="H69" s="959"/>
      <c r="I69" s="960"/>
      <c r="J69"/>
    </row>
    <row r="70" spans="1:10" ht="15.95" customHeight="1">
      <c r="A70" s="185" t="s">
        <v>162</v>
      </c>
      <c r="B70" s="969">
        <v>46173</v>
      </c>
      <c r="C70" s="645"/>
      <c r="D70" s="961"/>
      <c r="E70" s="962"/>
      <c r="F70" s="962"/>
      <c r="G70" s="962"/>
      <c r="H70" s="962"/>
      <c r="I70" s="963"/>
      <c r="J70"/>
    </row>
    <row r="71" spans="1:10" ht="15.95" customHeight="1">
      <c r="A71" s="952" t="s">
        <v>427</v>
      </c>
      <c r="B71" s="953"/>
      <c r="C71" s="954"/>
      <c r="D71" s="964"/>
      <c r="E71" s="965"/>
      <c r="F71" s="965"/>
      <c r="G71" s="965"/>
      <c r="H71" s="965"/>
      <c r="I71" s="966"/>
      <c r="J71"/>
    </row>
    <row r="72" spans="1:10" ht="15.95" customHeight="1">
      <c r="A72" s="955"/>
      <c r="B72" s="956"/>
      <c r="C72" s="957"/>
      <c r="D72" s="259" t="s">
        <v>373</v>
      </c>
      <c r="E72" s="470" t="s">
        <v>424</v>
      </c>
      <c r="F72" s="260"/>
      <c r="G72" s="260"/>
      <c r="H72" s="260"/>
      <c r="I72" s="261"/>
      <c r="J72"/>
    </row>
    <row r="73" spans="1:10" ht="15.95" customHeight="1">
      <c r="E73" s="126"/>
      <c r="J73"/>
    </row>
    <row r="74" spans="1:10" ht="15.95" customHeight="1">
      <c r="J74"/>
    </row>
    <row r="75" spans="1:10" ht="15.95" customHeight="1">
      <c r="J75"/>
    </row>
    <row r="76" spans="1:10" ht="15.95" customHeight="1">
      <c r="J76"/>
    </row>
    <row r="77" spans="1:10" ht="15.95" customHeight="1">
      <c r="J77"/>
    </row>
    <row r="78" spans="1:10" ht="15.95" customHeight="1">
      <c r="J78"/>
    </row>
    <row r="79" spans="1:10" ht="15.95" customHeight="1">
      <c r="J79"/>
    </row>
    <row r="80" spans="1:10" ht="15.95" customHeight="1">
      <c r="J80"/>
    </row>
    <row r="81" spans="10:10" ht="15.95" customHeight="1">
      <c r="J81"/>
    </row>
    <row r="82" spans="10:10" ht="15.95" customHeight="1">
      <c r="J82"/>
    </row>
    <row r="83" spans="10:10" ht="15.95" customHeight="1">
      <c r="J83"/>
    </row>
    <row r="84" spans="10:10" ht="15.95" customHeight="1">
      <c r="J84"/>
    </row>
    <row r="85" spans="10:10" ht="15.95" customHeight="1">
      <c r="J85"/>
    </row>
    <row r="86" spans="10:10" ht="15.95" customHeight="1">
      <c r="J86"/>
    </row>
    <row r="87" spans="10:10" ht="15.95" customHeight="1">
      <c r="J87"/>
    </row>
    <row r="88" spans="10:10" ht="15.95" customHeight="1">
      <c r="J88"/>
    </row>
    <row r="89" spans="10:10" ht="15.95" customHeight="1">
      <c r="J89"/>
    </row>
    <row r="90" spans="10:10" ht="15.95" customHeight="1">
      <c r="J90"/>
    </row>
    <row r="91" spans="10:10" ht="15.95" customHeight="1">
      <c r="J91"/>
    </row>
    <row r="92" spans="10:10" ht="15.95" customHeight="1">
      <c r="J92"/>
    </row>
    <row r="93" spans="10:10" ht="15.95" customHeight="1">
      <c r="J93"/>
    </row>
    <row r="94" spans="10:10" ht="15.95" customHeight="1">
      <c r="J94"/>
    </row>
  </sheetData>
  <mergeCells count="61">
    <mergeCell ref="I12:I13"/>
    <mergeCell ref="H12:H13"/>
    <mergeCell ref="G12:G13"/>
    <mergeCell ref="A47:E47"/>
    <mergeCell ref="A68:I68"/>
    <mergeCell ref="A59:F59"/>
    <mergeCell ref="A67:I67"/>
    <mergeCell ref="B54:F54"/>
    <mergeCell ref="B57:F57"/>
    <mergeCell ref="A60:F60"/>
    <mergeCell ref="A64:F64"/>
    <mergeCell ref="A66:F66"/>
    <mergeCell ref="A65:F65"/>
    <mergeCell ref="A49:G49"/>
    <mergeCell ref="B50:F50"/>
    <mergeCell ref="A46:E46"/>
    <mergeCell ref="A71:C72"/>
    <mergeCell ref="D69:I71"/>
    <mergeCell ref="B69:C69"/>
    <mergeCell ref="B70:C70"/>
    <mergeCell ref="B36:E36"/>
    <mergeCell ref="B51:F51"/>
    <mergeCell ref="B52:F52"/>
    <mergeCell ref="B53:F53"/>
    <mergeCell ref="B37:E37"/>
    <mergeCell ref="B38:E38"/>
    <mergeCell ref="B40:E40"/>
    <mergeCell ref="B41:E41"/>
    <mergeCell ref="B42:E42"/>
    <mergeCell ref="B45:E45"/>
    <mergeCell ref="B39:E39"/>
    <mergeCell ref="B48:F48"/>
    <mergeCell ref="A29:D29"/>
    <mergeCell ref="A30:D30"/>
    <mergeCell ref="A31:D31"/>
    <mergeCell ref="A35:E35"/>
    <mergeCell ref="A32:F32"/>
    <mergeCell ref="A33:F33"/>
    <mergeCell ref="A34:F34"/>
    <mergeCell ref="A18:D18"/>
    <mergeCell ref="A19:D19"/>
    <mergeCell ref="A20:D20"/>
    <mergeCell ref="A28:D28"/>
    <mergeCell ref="E28:F28"/>
    <mergeCell ref="A14:F14"/>
    <mergeCell ref="A16:D16"/>
    <mergeCell ref="E16:F16"/>
    <mergeCell ref="A17:D17"/>
    <mergeCell ref="A12:F13"/>
    <mergeCell ref="A1:I1"/>
    <mergeCell ref="A10:F11"/>
    <mergeCell ref="G10:G11"/>
    <mergeCell ref="H10:H11"/>
    <mergeCell ref="I10:I11"/>
    <mergeCell ref="B2:F2"/>
    <mergeCell ref="A3:F3"/>
    <mergeCell ref="A4:G4"/>
    <mergeCell ref="H3:I3"/>
    <mergeCell ref="H2:I2"/>
    <mergeCell ref="A5:I5"/>
    <mergeCell ref="A6:I6"/>
  </mergeCells>
  <pageMargins left="0.54" right="0.19"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INPUT</vt:lpstr>
      <vt:lpstr>Master</vt:lpstr>
      <vt:lpstr>Pay Drawn</vt:lpstr>
      <vt:lpstr>Form</vt:lpstr>
      <vt:lpstr>Form 12C</vt:lpstr>
      <vt:lpstr>NSC, LIC</vt:lpstr>
      <vt:lpstr>FORM 16 Part B</vt:lpstr>
      <vt:lpstr>_</vt:lpstr>
    </vt:vector>
  </TitlesOfParts>
  <Company>G3</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Ramasamy CT</dc:creator>
  <cp:lastModifiedBy>Rams</cp:lastModifiedBy>
  <cp:lastPrinted>2022-12-25T05:35:52Z</cp:lastPrinted>
  <dcterms:created xsi:type="dcterms:W3CDTF">2004-01-08T11:18:59Z</dcterms:created>
  <dcterms:modified xsi:type="dcterms:W3CDTF">2025-12-08T14:12:25Z</dcterms:modified>
</cp:coreProperties>
</file>